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300" windowWidth="19440" windowHeight="11940"/>
  </bookViews>
  <sheets>
    <sheet name="Lapas1" sheetId="1" r:id="rId1"/>
    <sheet name="Lapas2" sheetId="2" r:id="rId2"/>
    <sheet name="Lapas3" sheetId="3" r:id="rId3"/>
  </sheets>
  <definedNames>
    <definedName name="_xlnm.Print_Area" localSheetId="0">Lapas1!$A$1:$Y$172</definedName>
    <definedName name="_xlnm.Print_Titles" localSheetId="0">Lapas1!$9:$11</definedName>
  </definedNames>
  <calcPr calcId="145621"/>
</workbook>
</file>

<file path=xl/calcChain.xml><?xml version="1.0" encoding="utf-8"?>
<calcChain xmlns="http://schemas.openxmlformats.org/spreadsheetml/2006/main">
  <c r="Q170" i="1" l="1"/>
  <c r="R170" i="1"/>
  <c r="S170" i="1"/>
  <c r="P170" i="1"/>
  <c r="P167" i="1" l="1"/>
  <c r="P45" i="1"/>
  <c r="P88" i="1"/>
  <c r="P153" i="1"/>
  <c r="S153" i="1"/>
  <c r="R153" i="1"/>
  <c r="Q153" i="1"/>
  <c r="Q128" i="1"/>
  <c r="P128" i="1"/>
  <c r="Q143" i="1"/>
  <c r="P143" i="1"/>
  <c r="R160" i="1"/>
  <c r="S159" i="1"/>
  <c r="S160" i="1" s="1"/>
  <c r="Q169" i="1"/>
  <c r="R169" i="1"/>
  <c r="S169" i="1"/>
  <c r="R132" i="1"/>
  <c r="P169" i="1"/>
  <c r="P31" i="1"/>
  <c r="Q31" i="1"/>
  <c r="P29" i="1"/>
  <c r="Q29" i="1"/>
  <c r="P17" i="1"/>
  <c r="Q17" i="1"/>
  <c r="R31" i="1"/>
  <c r="S162" i="1"/>
  <c r="Q70" i="1" l="1"/>
  <c r="T160" i="1"/>
  <c r="P162" i="1"/>
  <c r="P70" i="1"/>
  <c r="R45" i="1" l="1"/>
  <c r="R167" i="1"/>
  <c r="R164" i="1"/>
  <c r="P164" i="1"/>
  <c r="Q167" i="1"/>
  <c r="S167" i="1"/>
  <c r="M159" i="1" l="1"/>
  <c r="N159" i="1"/>
  <c r="N164" i="1"/>
  <c r="O164" i="1"/>
  <c r="Q164" i="1"/>
  <c r="S164" i="1"/>
  <c r="N162" i="1"/>
  <c r="O162" i="1"/>
  <c r="Q162" i="1"/>
  <c r="R162" i="1"/>
  <c r="S55" i="1" l="1"/>
  <c r="S88" i="1" s="1"/>
  <c r="H162" i="1" l="1"/>
  <c r="I162" i="1"/>
  <c r="J162" i="1"/>
  <c r="H163" i="1"/>
  <c r="I163" i="1"/>
  <c r="J163" i="1"/>
  <c r="H164" i="1"/>
  <c r="I164" i="1"/>
  <c r="I170" i="1" s="1"/>
  <c r="J164" i="1"/>
  <c r="H165" i="1"/>
  <c r="I165" i="1"/>
  <c r="J165" i="1"/>
  <c r="J170" i="1" s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 l="1"/>
  <c r="Q136" i="1"/>
  <c r="Q132" i="1"/>
  <c r="U136" i="1"/>
  <c r="T136" i="1"/>
  <c r="P136" i="1"/>
  <c r="O136" i="1"/>
  <c r="N136" i="1"/>
  <c r="M136" i="1"/>
  <c r="L136" i="1"/>
  <c r="K136" i="1"/>
  <c r="J136" i="1"/>
  <c r="I136" i="1"/>
  <c r="H136" i="1"/>
  <c r="U132" i="1"/>
  <c r="T132" i="1"/>
  <c r="P132" i="1"/>
  <c r="O132" i="1"/>
  <c r="N132" i="1"/>
  <c r="M132" i="1"/>
  <c r="L132" i="1"/>
  <c r="K132" i="1"/>
  <c r="J132" i="1"/>
  <c r="I132" i="1"/>
  <c r="H132" i="1"/>
  <c r="P166" i="1"/>
  <c r="Q168" i="1"/>
  <c r="R168" i="1"/>
  <c r="S168" i="1"/>
  <c r="Q166" i="1"/>
  <c r="R166" i="1"/>
  <c r="P168" i="1"/>
  <c r="P165" i="1"/>
  <c r="Q165" i="1"/>
  <c r="R165" i="1"/>
  <c r="S165" i="1"/>
  <c r="S166" i="1"/>
  <c r="Q45" i="1"/>
  <c r="K168" i="1" l="1"/>
  <c r="L168" i="1"/>
  <c r="M168" i="1"/>
  <c r="N168" i="1"/>
  <c r="O168" i="1"/>
  <c r="T168" i="1"/>
  <c r="U168" i="1"/>
  <c r="Q55" i="1" l="1"/>
  <c r="P55" i="1"/>
  <c r="P122" i="1"/>
  <c r="N146" i="1"/>
  <c r="O146" i="1"/>
  <c r="P146" i="1"/>
  <c r="Q146" i="1"/>
  <c r="M152" i="1" l="1"/>
  <c r="N152" i="1"/>
  <c r="O152" i="1"/>
  <c r="P152" i="1"/>
  <c r="Q152" i="1"/>
  <c r="R152" i="1"/>
  <c r="S152" i="1"/>
  <c r="K166" i="1" l="1"/>
  <c r="N166" i="1"/>
  <c r="T166" i="1"/>
  <c r="U166" i="1"/>
  <c r="U164" i="1"/>
  <c r="U162" i="1"/>
  <c r="U169" i="1"/>
  <c r="U165" i="1"/>
  <c r="T169" i="1" l="1"/>
  <c r="T165" i="1"/>
  <c r="T164" i="1"/>
  <c r="T162" i="1"/>
  <c r="M165" i="1"/>
  <c r="M169" i="1"/>
  <c r="M164" i="1"/>
  <c r="M162" i="1"/>
  <c r="L169" i="1"/>
  <c r="L165" i="1"/>
  <c r="L164" i="1"/>
  <c r="L162" i="1"/>
  <c r="N78" i="1"/>
  <c r="O78" i="1"/>
  <c r="P78" i="1"/>
  <c r="Q78" i="1"/>
  <c r="R78" i="1"/>
  <c r="S78" i="1"/>
  <c r="T78" i="1"/>
  <c r="U78" i="1"/>
  <c r="M78" i="1"/>
  <c r="L78" i="1"/>
  <c r="U122" i="1"/>
  <c r="L122" i="1"/>
  <c r="K164" i="1" l="1"/>
  <c r="K162" i="1"/>
  <c r="K165" i="1"/>
  <c r="K66" i="1"/>
  <c r="J66" i="1"/>
  <c r="I66" i="1"/>
  <c r="H66" i="1"/>
  <c r="K64" i="1"/>
  <c r="J64" i="1"/>
  <c r="I64" i="1"/>
  <c r="H64" i="1"/>
  <c r="K62" i="1"/>
  <c r="J62" i="1"/>
  <c r="I62" i="1"/>
  <c r="H62" i="1"/>
  <c r="K59" i="1"/>
  <c r="J59" i="1"/>
  <c r="I59" i="1"/>
  <c r="H59" i="1"/>
  <c r="K57" i="1"/>
  <c r="J57" i="1"/>
  <c r="H57" i="1"/>
  <c r="K55" i="1"/>
  <c r="J55" i="1"/>
  <c r="I55" i="1"/>
  <c r="H55" i="1"/>
  <c r="K50" i="1"/>
  <c r="J50" i="1"/>
  <c r="I50" i="1"/>
  <c r="H50" i="1"/>
  <c r="K48" i="1"/>
  <c r="J48" i="1"/>
  <c r="I48" i="1"/>
  <c r="H48" i="1"/>
  <c r="K44" i="1"/>
  <c r="J44" i="1"/>
  <c r="I44" i="1"/>
  <c r="H44" i="1"/>
  <c r="K39" i="1"/>
  <c r="J39" i="1"/>
  <c r="I39" i="1"/>
  <c r="H39" i="1"/>
  <c r="K35" i="1"/>
  <c r="J35" i="1"/>
  <c r="I35" i="1"/>
  <c r="H35" i="1"/>
  <c r="K33" i="1"/>
  <c r="J33" i="1"/>
  <c r="I33" i="1"/>
  <c r="H33" i="1"/>
  <c r="K31" i="1"/>
  <c r="J31" i="1"/>
  <c r="I31" i="1"/>
  <c r="H31" i="1"/>
  <c r="K29" i="1"/>
  <c r="J29" i="1"/>
  <c r="I29" i="1"/>
  <c r="H29" i="1"/>
  <c r="K27" i="1"/>
  <c r="J27" i="1"/>
  <c r="I27" i="1"/>
  <c r="H27" i="1"/>
  <c r="K25" i="1"/>
  <c r="J25" i="1"/>
  <c r="I25" i="1"/>
  <c r="H25" i="1"/>
  <c r="K23" i="1"/>
  <c r="J23" i="1"/>
  <c r="I23" i="1"/>
  <c r="H23" i="1"/>
  <c r="K21" i="1"/>
  <c r="J21" i="1"/>
  <c r="I21" i="1"/>
  <c r="H21" i="1"/>
  <c r="K19" i="1"/>
  <c r="J19" i="1"/>
  <c r="I19" i="1"/>
  <c r="H19" i="1"/>
  <c r="K17" i="1"/>
  <c r="K45" i="1" s="1"/>
  <c r="J17" i="1"/>
  <c r="I17" i="1"/>
  <c r="H17" i="1"/>
  <c r="H45" i="1" l="1"/>
  <c r="H88" i="1"/>
  <c r="I45" i="1"/>
  <c r="J45" i="1"/>
  <c r="Q88" i="1" l="1"/>
  <c r="R88" i="1"/>
  <c r="O169" i="1" l="1"/>
  <c r="N169" i="1"/>
  <c r="N165" i="1"/>
  <c r="K169" i="1"/>
  <c r="Q160" i="1"/>
  <c r="O165" i="1"/>
  <c r="L152" i="1" l="1"/>
  <c r="L167" i="1" l="1"/>
  <c r="U167" i="1"/>
  <c r="T167" i="1"/>
  <c r="O167" i="1"/>
  <c r="N167" i="1"/>
  <c r="M167" i="1"/>
  <c r="K167" i="1"/>
  <c r="O166" i="1"/>
  <c r="M55" i="1"/>
  <c r="M57" i="1"/>
  <c r="M59" i="1"/>
  <c r="M62" i="1"/>
  <c r="M64" i="1"/>
  <c r="M66" i="1"/>
  <c r="M70" i="1"/>
  <c r="M74" i="1"/>
  <c r="M92" i="1"/>
  <c r="M95" i="1"/>
  <c r="M99" i="1"/>
  <c r="M102" i="1"/>
  <c r="M106" i="1"/>
  <c r="M110" i="1"/>
  <c r="M113" i="1"/>
  <c r="M118" i="1"/>
  <c r="M122" i="1"/>
  <c r="M125" i="1"/>
  <c r="M128" i="1"/>
  <c r="M146" i="1"/>
  <c r="M166" i="1"/>
  <c r="M163" i="1"/>
  <c r="N70" i="1"/>
  <c r="O70" i="1"/>
  <c r="L70" i="1"/>
  <c r="M153" i="1" l="1"/>
  <c r="M170" i="1"/>
  <c r="L110" i="1"/>
  <c r="U106" i="1"/>
  <c r="T106" i="1"/>
  <c r="L106" i="1"/>
  <c r="U25" i="1" l="1"/>
  <c r="L166" i="1" l="1"/>
  <c r="I99" i="1"/>
  <c r="J99" i="1"/>
  <c r="K99" i="1"/>
  <c r="L99" i="1"/>
  <c r="N99" i="1"/>
  <c r="O99" i="1"/>
  <c r="H99" i="1"/>
  <c r="O95" i="1"/>
  <c r="L95" i="1"/>
  <c r="N95" i="1"/>
  <c r="I92" i="1"/>
  <c r="J92" i="1"/>
  <c r="K92" i="1"/>
  <c r="L92" i="1"/>
  <c r="H152" i="1"/>
  <c r="I106" i="1"/>
  <c r="J106" i="1"/>
  <c r="K106" i="1"/>
  <c r="H106" i="1"/>
  <c r="N106" i="1"/>
  <c r="O106" i="1"/>
  <c r="L74" i="1"/>
  <c r="N74" i="1"/>
  <c r="O74" i="1"/>
  <c r="L55" i="1"/>
  <c r="N55" i="1"/>
  <c r="O55" i="1"/>
  <c r="L153" i="1" l="1"/>
  <c r="P160" i="1"/>
  <c r="S45" i="1"/>
  <c r="T17" i="1"/>
  <c r="T19" i="1"/>
  <c r="T21" i="1"/>
  <c r="T23" i="1"/>
  <c r="T25" i="1"/>
  <c r="T27" i="1"/>
  <c r="T31" i="1"/>
  <c r="T33" i="1"/>
  <c r="T35" i="1"/>
  <c r="T44" i="1"/>
  <c r="T66" i="1"/>
  <c r="T64" i="1"/>
  <c r="T55" i="1"/>
  <c r="T57" i="1"/>
  <c r="T50" i="1"/>
  <c r="T152" i="1"/>
  <c r="T99" i="1"/>
  <c r="U17" i="1"/>
  <c r="U19" i="1"/>
  <c r="U21" i="1"/>
  <c r="U23" i="1"/>
  <c r="U27" i="1"/>
  <c r="U31" i="1"/>
  <c r="U33" i="1"/>
  <c r="U39" i="1"/>
  <c r="U44" i="1"/>
  <c r="U152" i="1"/>
  <c r="U92" i="1"/>
  <c r="U157" i="1"/>
  <c r="U158" i="1" s="1"/>
  <c r="U66" i="1"/>
  <c r="U64" i="1"/>
  <c r="U62" i="1"/>
  <c r="U55" i="1"/>
  <c r="U57" i="1"/>
  <c r="U50" i="1"/>
  <c r="U48" i="1"/>
  <c r="O122" i="1"/>
  <c r="O92" i="1"/>
  <c r="O17" i="1"/>
  <c r="O19" i="1"/>
  <c r="O21" i="1"/>
  <c r="O23" i="1"/>
  <c r="O25" i="1"/>
  <c r="O27" i="1"/>
  <c r="O29" i="1"/>
  <c r="O31" i="1"/>
  <c r="O33" i="1"/>
  <c r="O35" i="1"/>
  <c r="O39" i="1"/>
  <c r="O44" i="1"/>
  <c r="O157" i="1"/>
  <c r="O158" i="1" s="1"/>
  <c r="O66" i="1"/>
  <c r="O64" i="1"/>
  <c r="O62" i="1"/>
  <c r="O59" i="1"/>
  <c r="O57" i="1"/>
  <c r="O50" i="1"/>
  <c r="O48" i="1"/>
  <c r="P157" i="1"/>
  <c r="P158" i="1" s="1"/>
  <c r="Q157" i="1"/>
  <c r="Q158" i="1" s="1"/>
  <c r="R157" i="1"/>
  <c r="R158" i="1" s="1"/>
  <c r="S157" i="1"/>
  <c r="S158" i="1" s="1"/>
  <c r="L23" i="1"/>
  <c r="X23" i="1"/>
  <c r="M25" i="1"/>
  <c r="N25" i="1"/>
  <c r="W25" i="1"/>
  <c r="X25" i="1"/>
  <c r="L27" i="1"/>
  <c r="N27" i="1"/>
  <c r="W27" i="1"/>
  <c r="X27" i="1"/>
  <c r="L29" i="1"/>
  <c r="M29" i="1"/>
  <c r="N29" i="1"/>
  <c r="W29" i="1"/>
  <c r="L31" i="1"/>
  <c r="M31" i="1"/>
  <c r="N31" i="1"/>
  <c r="W31" i="1"/>
  <c r="X31" i="1"/>
  <c r="L33" i="1"/>
  <c r="N33" i="1"/>
  <c r="X33" i="1"/>
  <c r="L35" i="1"/>
  <c r="M35" i="1"/>
  <c r="W35" i="1"/>
  <c r="X35" i="1"/>
  <c r="L39" i="1"/>
  <c r="W39" i="1"/>
  <c r="X39" i="1"/>
  <c r="L44" i="1"/>
  <c r="M44" i="1"/>
  <c r="N44" i="1"/>
  <c r="X44" i="1"/>
  <c r="K157" i="1"/>
  <c r="K158" i="1" s="1"/>
  <c r="K163" i="1"/>
  <c r="J157" i="1"/>
  <c r="J158" i="1" s="1"/>
  <c r="I157" i="1"/>
  <c r="I158" i="1" s="1"/>
  <c r="K152" i="1"/>
  <c r="J152" i="1"/>
  <c r="K122" i="1"/>
  <c r="J122" i="1"/>
  <c r="I152" i="1"/>
  <c r="I122" i="1"/>
  <c r="H157" i="1"/>
  <c r="H158" i="1" s="1"/>
  <c r="H122" i="1"/>
  <c r="H92" i="1"/>
  <c r="T163" i="1"/>
  <c r="T170" i="1" s="1"/>
  <c r="U163" i="1"/>
  <c r="U170" i="1" s="1"/>
  <c r="L163" i="1"/>
  <c r="L170" i="1" s="1"/>
  <c r="N163" i="1"/>
  <c r="O163" i="1"/>
  <c r="O170" i="1" s="1"/>
  <c r="N122" i="1"/>
  <c r="N92" i="1"/>
  <c r="L158" i="1"/>
  <c r="N157" i="1"/>
  <c r="N158" i="1" s="1"/>
  <c r="N125" i="1"/>
  <c r="N66" i="1"/>
  <c r="N62" i="1"/>
  <c r="L62" i="1"/>
  <c r="N59" i="1"/>
  <c r="N57" i="1"/>
  <c r="N50" i="1"/>
  <c r="M50" i="1"/>
  <c r="L50" i="1"/>
  <c r="N48" i="1"/>
  <c r="M48" i="1"/>
  <c r="L48" i="1"/>
  <c r="N21" i="1"/>
  <c r="M21" i="1"/>
  <c r="L21" i="1"/>
  <c r="N19" i="1"/>
  <c r="M19" i="1"/>
  <c r="M17" i="1"/>
  <c r="T122" i="1"/>
  <c r="T157" i="1"/>
  <c r="T158" i="1" s="1"/>
  <c r="W48" i="1"/>
  <c r="X48" i="1"/>
  <c r="X50" i="1"/>
  <c r="W55" i="1"/>
  <c r="X55" i="1"/>
  <c r="W57" i="1"/>
  <c r="X57" i="1"/>
  <c r="W59" i="1"/>
  <c r="X62" i="1"/>
  <c r="X64" i="1"/>
  <c r="W66" i="1"/>
  <c r="X66" i="1"/>
  <c r="X92" i="1"/>
  <c r="X114" i="1"/>
  <c r="X21" i="1"/>
  <c r="X17" i="1"/>
  <c r="W17" i="1"/>
  <c r="W19" i="1"/>
  <c r="U153" i="1" l="1"/>
  <c r="T88" i="1"/>
  <c r="M88" i="1"/>
  <c r="K153" i="1"/>
  <c r="L88" i="1"/>
  <c r="I153" i="1"/>
  <c r="U88" i="1"/>
  <c r="L45" i="1"/>
  <c r="H153" i="1"/>
  <c r="H159" i="1" s="1"/>
  <c r="K170" i="1"/>
  <c r="I88" i="1"/>
  <c r="N170" i="1"/>
  <c r="J88" i="1"/>
  <c r="K88" i="1"/>
  <c r="O88" i="1"/>
  <c r="O159" i="1" s="1"/>
  <c r="N88" i="1"/>
  <c r="T45" i="1"/>
  <c r="N153" i="1"/>
  <c r="O153" i="1"/>
  <c r="U45" i="1"/>
  <c r="N45" i="1"/>
  <c r="J153" i="1"/>
  <c r="M45" i="1"/>
  <c r="O45" i="1"/>
  <c r="T153" i="1"/>
  <c r="I160" i="1" l="1"/>
  <c r="H160" i="1"/>
  <c r="M160" i="1"/>
  <c r="I159" i="1"/>
  <c r="O160" i="1"/>
  <c r="L160" i="1"/>
  <c r="N160" i="1"/>
  <c r="J160" i="1"/>
  <c r="J159" i="1"/>
  <c r="U159" i="1"/>
  <c r="U160" i="1" s="1"/>
  <c r="T159" i="1"/>
  <c r="K160" i="1"/>
  <c r="K159" i="1"/>
  <c r="L159" i="1" l="1"/>
</calcChain>
</file>

<file path=xl/comments1.xml><?xml version="1.0" encoding="utf-8"?>
<comments xmlns="http://schemas.openxmlformats.org/spreadsheetml/2006/main">
  <authors>
    <author>SocP2</author>
  </authors>
  <commentList>
    <comment ref="V93" authorId="0">
      <text>
        <r>
          <rPr>
            <b/>
            <sz val="9"/>
            <color indexed="81"/>
            <rFont val="Tahoma"/>
            <family val="2"/>
            <charset val="186"/>
          </rPr>
          <t>SocP2: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<sst xmlns="http://schemas.openxmlformats.org/spreadsheetml/2006/main" count="550" uniqueCount="197">
  <si>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</si>
  <si>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</si>
  <si>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</si>
  <si>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</si>
  <si>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</si>
  <si>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</si>
  <si>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</si>
  <si>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</si>
  <si>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</si>
  <si>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</si>
  <si>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</si>
  <si>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</si>
  <si>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</si>
  <si>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</si>
  <si>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</si>
  <si>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</si>
  <si>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VB</t>
  </si>
  <si>
    <t>SB</t>
  </si>
  <si>
    <t>PSDF</t>
  </si>
  <si>
    <t>Transporto išlaidų bei specialiųjų lengvųjų automobilių įsigijimo išlaidų kompensacijų skyrimas ir mokėjimas</t>
  </si>
  <si>
    <t>Išmokų vaikams skyrimas ir mokėjimas</t>
  </si>
  <si>
    <t>1</t>
  </si>
  <si>
    <t>2</t>
  </si>
  <si>
    <t>3</t>
  </si>
  <si>
    <t>4</t>
  </si>
  <si>
    <t>5</t>
  </si>
  <si>
    <t>6</t>
  </si>
  <si>
    <t>7</t>
  </si>
  <si>
    <t>8</t>
  </si>
  <si>
    <t>Pavadinimas</t>
  </si>
  <si>
    <t>11</t>
  </si>
  <si>
    <t>Vienkartinės valstybės paramos ir kompensacijų skyrimas ir mokėjimas</t>
  </si>
  <si>
    <t>-</t>
  </si>
  <si>
    <t>SP</t>
  </si>
  <si>
    <t>Skirti ir mokėti šalpos išmokas</t>
  </si>
  <si>
    <t xml:space="preserve">Kompensacijų už būsto šildymą, kietą kurą, šaltą vandenį skyrimas ir mokėjimas  </t>
  </si>
  <si>
    <t>Visuomenės sveikatos biuro veiklos užtikrinimas</t>
  </si>
  <si>
    <t>07.04.01.02</t>
  </si>
  <si>
    <t>SB (deleg.)</t>
  </si>
  <si>
    <t xml:space="preserve">SB </t>
  </si>
  <si>
    <t>Parapijos senelių namų finansavimas</t>
  </si>
  <si>
    <t>Rokiškio socialinės paramos centro finansavimas</t>
  </si>
  <si>
    <t>Asmenų su sunkia negalia socialinės globos finansavimas</t>
  </si>
  <si>
    <t>Slauga pagal socialines indikacijas</t>
  </si>
  <si>
    <t>Būsto aplinkos pritaikymas negaliesiems</t>
  </si>
  <si>
    <t>11.1</t>
  </si>
  <si>
    <t>11.2</t>
  </si>
  <si>
    <t>10.01.02.40</t>
  </si>
  <si>
    <t>10.02.01.40</t>
  </si>
  <si>
    <t>10.04.01.40</t>
  </si>
  <si>
    <t>10.07.01.01</t>
  </si>
  <si>
    <t>10.06.01.01</t>
  </si>
  <si>
    <t>10.02.01.02</t>
  </si>
  <si>
    <t>10.01.02.02</t>
  </si>
  <si>
    <t>07.03.04.01</t>
  </si>
  <si>
    <t>10.07.01.02</t>
  </si>
  <si>
    <t>Laidojimo pašalpų mokėjimas</t>
  </si>
  <si>
    <t>10.03.01.01</t>
  </si>
  <si>
    <t>07.06.01.01</t>
  </si>
  <si>
    <t>1 Strateginis tikslas. Užtikrinti aukštą švietimo, socialinės paramos ir sveikatos apsaugos paslaugų kokybę ir prieinamumą</t>
  </si>
  <si>
    <t>Įgyvendinti Lietuvos Respublikos įstatymais ir kitais teisės aktais numatytą socialinę ir sveikatos politiką, mažinti socialinę atskirtį rajone</t>
  </si>
  <si>
    <t xml:space="preserve">Organizuoti ir užtikrinti socialinės paramos politiką, teikiant piniginę socialinę paramą </t>
  </si>
  <si>
    <t>Rūpintis savivaldybės gyventojų sveikata teikiant kokybiškas, saugias ir šiuolaikinius reikalavimus atitinkančias sveikatos priežiūros paslaugas</t>
  </si>
  <si>
    <t>Plėtoti ir modernizuoti socialinių ir sveikatos priežiūros paslaugų infrastruktūrą pritraukiant įvairias investicijas</t>
  </si>
  <si>
    <t>10</t>
  </si>
  <si>
    <t>ES</t>
  </si>
  <si>
    <t>Socialinės paramos centro paslaugų gavėjų skaičius</t>
  </si>
  <si>
    <t>Asmenų su sunkia negalia, gavusių socialinės globos paslaugas, skaičius</t>
  </si>
  <si>
    <t>Socialinę slaugą gavusių asmenų skaičius</t>
  </si>
  <si>
    <t>Moksleivių, gaunančių nemokamą maitinimą ir (arba) aprūpinimą mokinio reikmenimis, skaičius</t>
  </si>
  <si>
    <t>4 Programa. Socialinės paramos ir sveikatos apsaugos paslaugų kokybės gerinimo programa</t>
  </si>
  <si>
    <t>Asmenų patalpinimas į stacionarias globos įstaigas</t>
  </si>
  <si>
    <t>Socialinių paslaugų gavėjų skaičius</t>
  </si>
  <si>
    <t>BP</t>
  </si>
  <si>
    <t>12</t>
  </si>
  <si>
    <t>Socialinių darbuotojų darbui su rizikos šeimomis</t>
  </si>
  <si>
    <t>Lengvatinio keleivių pervežimo išlaidų kompensavimas</t>
  </si>
  <si>
    <t>Kompensacijos už liftų naudojimą</t>
  </si>
  <si>
    <t>viso</t>
  </si>
  <si>
    <t>Darbo politikos formavimas ir įgyvendinimas</t>
  </si>
  <si>
    <t>04.01.02.01</t>
  </si>
  <si>
    <t>10.04.01.01</t>
  </si>
  <si>
    <t>19-28, 11.1</t>
  </si>
  <si>
    <t>Viešųjų darbų programoje dalyvavusių asmenų skaičius</t>
  </si>
  <si>
    <t>Su socialinės rizikos šeimomis dirbančių asmenų skaičius</t>
  </si>
  <si>
    <t>(savivaldybės, padalinio, įstaigos pavadinimas)</t>
  </si>
  <si>
    <t>TIKSLŲ, UŽDAVINIŲ, PRIEMONIŲ ASIGNAVIMŲ IR PRODUKTO VERTINIMO KRITERIJŲ SUVESTINĖ</t>
  </si>
  <si>
    <t>19-28</t>
  </si>
  <si>
    <t>Neįgaliesiems pritaikytų butų skaičius</t>
  </si>
  <si>
    <t>Parapijos senelių namuose globojamų asmenų skaičius</t>
  </si>
  <si>
    <t>Kompensuotų pravažiavimų skaičius</t>
  </si>
  <si>
    <t>SOCIALINĖS PARAMOS IR SVEIKATOS APSAUGOS PASLAUGŲ KOKYBĖS GERINIMO PROGRAMOS NR. 4</t>
  </si>
  <si>
    <t>Savivaldybės biudžeto lėšos</t>
  </si>
  <si>
    <t>Privalomojo sveikatos draudimo fondo lėšos</t>
  </si>
  <si>
    <t>Valstybės biudžeto lėšos</t>
  </si>
  <si>
    <t>Specialiosios programos lėšos</t>
  </si>
  <si>
    <t>Valstybės deleguotom funkcijom vykdyti</t>
  </si>
  <si>
    <t>SB (deleg)</t>
  </si>
  <si>
    <t>Europos Sąjungos paramos lėšos</t>
  </si>
  <si>
    <t>10.01.02.04</t>
  </si>
  <si>
    <t>Socialinės reabilitacijos paslaugų neįgaliesiems bendruomenėje projektams finansuoti</t>
  </si>
  <si>
    <t>10.01.02.01</t>
  </si>
  <si>
    <t>01-28</t>
  </si>
  <si>
    <t xml:space="preserve">Nemokamo maitinimo moksleiviams skyrimas ir aprūpinimas mokinio reikmenimis </t>
  </si>
  <si>
    <t>\</t>
  </si>
  <si>
    <t>Socialinės pašalpų ir kitų išmokų skyrimas ir mokėjimas</t>
  </si>
  <si>
    <t>Kompensacijos  gavėjų skaičius</t>
  </si>
  <si>
    <t>Piniginės  paramos gavėjų skaičius</t>
  </si>
  <si>
    <t>Valstybinių išmokų  gavėjų skaičius</t>
  </si>
  <si>
    <t>Piniginės paramos gavėjų skaičius</t>
  </si>
  <si>
    <t>Kompensacijų, už būsto nuomą, skaičius</t>
  </si>
  <si>
    <t>10.06.01.40</t>
  </si>
  <si>
    <t>VIP</t>
  </si>
  <si>
    <t>SB( deleg)</t>
  </si>
  <si>
    <t>tūkst. Eur.</t>
  </si>
  <si>
    <t>1 lentelė</t>
  </si>
  <si>
    <t>Būsto nuomos ar išperkamosios nuomos mokesčių dalies kompensavimas</t>
  </si>
  <si>
    <t>Valstybės tikslinė dotacija</t>
  </si>
  <si>
    <t>2018-iesiems m.</t>
  </si>
  <si>
    <t>Socialinės reab. Projektams skirtų lėšų įsisavinimas</t>
  </si>
  <si>
    <t>Iš viso:</t>
  </si>
  <si>
    <t>Būsto fondo plėtra rajono savivaldybėje</t>
  </si>
  <si>
    <t>iš viso</t>
  </si>
  <si>
    <t>,</t>
  </si>
  <si>
    <t>Įsigyta socialinių būstų skaičius</t>
  </si>
  <si>
    <t>Inžinierinų sistemų atnaujinimo programa, vnt.</t>
  </si>
  <si>
    <t>Įsigyta ATĮ programa</t>
  </si>
  <si>
    <t>06.06.01.01.</t>
  </si>
  <si>
    <t>07.04.01.02.</t>
  </si>
  <si>
    <t>11.3</t>
  </si>
  <si>
    <t>07.06.01.02.</t>
  </si>
  <si>
    <t>07.06.01.01.</t>
  </si>
  <si>
    <t>06.01.01.01.</t>
  </si>
  <si>
    <t>Didinti socialinių paslaugų kokybę ir prieinamumą, mažinti socialinę atskirtį</t>
  </si>
  <si>
    <t>Atnaujinta infrastruktūra, vnt.</t>
  </si>
  <si>
    <t>15</t>
  </si>
  <si>
    <t>13</t>
  </si>
  <si>
    <t>2018-ųjų m. asignavimų projektas</t>
  </si>
  <si>
    <t>2019-iesiems m.</t>
  </si>
  <si>
    <t>VšĮ Rokiškio PASPC Rokiškio poliklinikos, esančios Juodupės g.1A, Rokiškyje, renovacija (naujas) sienų šiltinimas</t>
  </si>
  <si>
    <t>Lėšų įsisavinimas</t>
  </si>
  <si>
    <t>Įdarbintų gydytojų skaičius</t>
  </si>
  <si>
    <t>14</t>
  </si>
  <si>
    <t>16</t>
  </si>
  <si>
    <t>17</t>
  </si>
  <si>
    <t>18</t>
  </si>
  <si>
    <t>9</t>
  </si>
  <si>
    <t xml:space="preserve">Parama daugiavaikėms šeimoms, globėjams ir šeimynoms </t>
  </si>
  <si>
    <t>lėšų įsisavinimas</t>
  </si>
  <si>
    <t xml:space="preserve"> VšĮ Rokiškio PASPC  moterų konsultacijos kabinetų įrangai</t>
  </si>
  <si>
    <t>Visuomenės sveikatos rėmimo programa</t>
  </si>
  <si>
    <t>VšĮ Rokiškio rajono ligoninės pastatų, V.Lašo g. 3, inžinierinių sistemų atnaujinimas</t>
  </si>
  <si>
    <t>Finansavimo šaltiniai</t>
  </si>
  <si>
    <t>Vertikalios vonios  įrengimas VšĮ Rokiškio rajono ligoninėje</t>
  </si>
  <si>
    <t xml:space="preserve">VšĮ  Rokiškio psichikos sveikatos centro priestato statyba prie Pasichikos dienos centro </t>
  </si>
  <si>
    <t>Vaikų ligų skyriaus patalpų remontas VšĮ Rokiškio rajono ligoninėje</t>
  </si>
  <si>
    <t>24</t>
  </si>
  <si>
    <t>Neveiksnių asmenų būklės peržiūrėjimas</t>
  </si>
  <si>
    <t>10.09.01.01</t>
  </si>
  <si>
    <t>Gydytojų rezidentūros studijų kompensavimas</t>
  </si>
  <si>
    <t xml:space="preserve">2018-2020 M. ROKIŠKIO RAJONO SAVIVALDYBĖS </t>
  </si>
  <si>
    <t>2017-ųjų m. asignavimai</t>
  </si>
  <si>
    <t>2018-ųjų m. patvirtintas taryboje</t>
  </si>
  <si>
    <t>2019-ųjų m. asignavimų projektas</t>
  </si>
  <si>
    <t>2020- ųjų m. asignavimų projektas</t>
  </si>
  <si>
    <t>2020-iesiems m.</t>
  </si>
  <si>
    <t xml:space="preserve">Rokiškio r. sav. viešosios įstaigos Rokiškio rajono ligoninės terapinio profilio skyrių patalpų remontas  </t>
  </si>
  <si>
    <t>VšĮ Rokiškio rajono ligoninės pastato pritaikymas neįgaliesiems</t>
  </si>
  <si>
    <t>Sveikos gyvensenos skatinimas Rokiškio rajone</t>
  </si>
  <si>
    <t>Priemonių, gerinančių ambulatorinių sveikatos priežiūros paslaugų prieinamumą tuberkulioze sergantiems asmenims, įgyvendinimas Rokiškio rajono savivaldybėje</t>
  </si>
  <si>
    <t>07.02.01.01</t>
  </si>
  <si>
    <t>19</t>
  </si>
  <si>
    <t>20</t>
  </si>
  <si>
    <t>21</t>
  </si>
  <si>
    <t xml:space="preserve"> VšĮ Rokiškio PASPC poliklinikos  Juodupės g. 1A, infrastruktūros atnaujinimas Pandėlio amb. katilinės atnaujinimo darbai</t>
  </si>
  <si>
    <t>Vystomoji bendradarbiavimo veikla</t>
  </si>
  <si>
    <t>07,04,01,02</t>
  </si>
  <si>
    <t>Vystomosios bendradarbiavimo veiklos lėšų įsisavinimas, proc.</t>
  </si>
  <si>
    <t>Priklausomybės nuo opioidų pakaitinio gydymo kabineto įrengimas VšĮ  Rokiškio psichikos sveikatos centre</t>
  </si>
  <si>
    <t>Viešosios įstaigos Rokiškio pirminės asmens sveikatos priežiūros centro veiklos efektyvumo didinimas</t>
  </si>
  <si>
    <t>Sveikatos apsaugos paslaugų kokybės gerinimas Rokiškio VšĮ ligoninėje (lizingas)</t>
  </si>
  <si>
    <t>Atnaujinta infrastruktūra, vnt</t>
  </si>
  <si>
    <t>KT</t>
  </si>
  <si>
    <t>Katalėjos šeimynai-pagalbos pinigai</t>
  </si>
  <si>
    <t>LR piliečio pervežimo gydymui į Lietuvą išlaidoms</t>
  </si>
  <si>
    <t>Mirusių asmenų palaikų ekspertiniams tyrimams nuvežimo išllaidoms</t>
  </si>
  <si>
    <t>Skaitmeninės rentgeno diagnostinės sistemos esminiam pagerinimui</t>
  </si>
  <si>
    <t>Tvarios, bendraujančios ir aktyvios Viesytės ir Rokiškio bendruomenės</t>
  </si>
  <si>
    <t>25</t>
  </si>
  <si>
    <t>26</t>
  </si>
  <si>
    <t>27</t>
  </si>
  <si>
    <t>Kalėjos šeimynai pagalbos pinigų mokėjimas</t>
  </si>
  <si>
    <t>Mirusių asmenų palaikų ekspertiniams tyrimams  pervežimo išlaidos</t>
  </si>
  <si>
    <t>LR piliečio pervežimo gydymas į Lietuvos Respubliką</t>
  </si>
  <si>
    <t>22</t>
  </si>
  <si>
    <t>40,1</t>
  </si>
  <si>
    <t>PATVIRTINTA
Rokiškio rajono savivaldybės tarybos
2019 m. sausio 23 d.sprendimu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</si>
</sst>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22" x14ac:knownFonts="1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8"/>
      <name val="Times New Roman"/>
      <family val="1"/>
    </font>
    <font>
      <i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indexed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8"/>
      <color theme="0" tint="-0.249977111117893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C00000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4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5" borderId="0" xfId="0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3" fillId="8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5" fillId="8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2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left" vertical="center"/>
    </xf>
    <xf numFmtId="164" fontId="2" fillId="10" borderId="3" xfId="0" applyNumberFormat="1" applyFont="1" applyFill="1" applyBorder="1" applyAlignment="1">
      <alignment vertical="center"/>
    </xf>
    <xf numFmtId="2" fontId="3" fillId="10" borderId="3" xfId="0" applyNumberFormat="1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2" fontId="3" fillId="11" borderId="3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/>
    </xf>
    <xf numFmtId="0" fontId="3" fillId="0" borderId="20" xfId="1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left" vertical="center"/>
    </xf>
    <xf numFmtId="0" fontId="2" fillId="12" borderId="27" xfId="0" applyFont="1" applyFill="1" applyBorder="1" applyAlignment="1">
      <alignment horizontal="left" vertical="center"/>
    </xf>
    <xf numFmtId="0" fontId="2" fillId="12" borderId="26" xfId="0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vertical="center"/>
    </xf>
    <xf numFmtId="2" fontId="2" fillId="13" borderId="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8" borderId="21" xfId="0" applyNumberFormat="1" applyFont="1" applyFill="1" applyBorder="1" applyAlignment="1">
      <alignment horizontal="center" vertical="center"/>
    </xf>
    <xf numFmtId="164" fontId="3" fillId="14" borderId="3" xfId="0" applyNumberFormat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2" fontId="3" fillId="14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14" fillId="0" borderId="3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2" fontId="2" fillId="15" borderId="3" xfId="0" applyNumberFormat="1" applyFont="1" applyFill="1" applyBorder="1" applyAlignment="1">
      <alignment horizontal="center" vertical="center"/>
    </xf>
    <xf numFmtId="2" fontId="14" fillId="15" borderId="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164" fontId="3" fillId="16" borderId="29" xfId="0" applyNumberFormat="1" applyFont="1" applyFill="1" applyBorder="1" applyAlignment="1">
      <alignment horizontal="center" vertical="center"/>
    </xf>
    <xf numFmtId="164" fontId="3" fillId="16" borderId="3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vertical="center" wrapText="1"/>
    </xf>
    <xf numFmtId="2" fontId="17" fillId="15" borderId="3" xfId="0" applyNumberFormat="1" applyFont="1" applyFill="1" applyBorder="1" applyAlignment="1">
      <alignment horizontal="center" vertical="center"/>
    </xf>
    <xf numFmtId="1" fontId="16" fillId="9" borderId="3" xfId="0" applyNumberFormat="1" applyFont="1" applyFill="1" applyBorder="1" applyAlignment="1">
      <alignment vertical="center" wrapText="1"/>
    </xf>
    <xf numFmtId="164" fontId="3" fillId="9" borderId="3" xfId="0" applyNumberFormat="1" applyFont="1" applyFill="1" applyBorder="1" applyAlignment="1">
      <alignment horizontal="center" vertical="center"/>
    </xf>
    <xf numFmtId="1" fontId="18" fillId="9" borderId="3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2" fontId="15" fillId="4" borderId="3" xfId="0" applyNumberFormat="1" applyFont="1" applyFill="1" applyBorder="1" applyAlignment="1">
      <alignment horizontal="center" vertical="center"/>
    </xf>
    <xf numFmtId="2" fontId="15" fillId="11" borderId="3" xfId="0" applyNumberFormat="1" applyFont="1" applyFill="1" applyBorder="1" applyAlignment="1">
      <alignment horizontal="center" vertical="center"/>
    </xf>
    <xf numFmtId="164" fontId="3" fillId="15" borderId="10" xfId="0" applyNumberFormat="1" applyFont="1" applyFill="1" applyBorder="1" applyAlignment="1">
      <alignment horizontal="center" vertical="center"/>
    </xf>
    <xf numFmtId="164" fontId="3" fillId="15" borderId="11" xfId="0" applyNumberFormat="1" applyFont="1" applyFill="1" applyBorder="1" applyAlignment="1">
      <alignment horizontal="center" vertical="center"/>
    </xf>
    <xf numFmtId="164" fontId="3" fillId="8" borderId="20" xfId="0" applyNumberFormat="1" applyFont="1" applyFill="1" applyBorder="1" applyAlignment="1">
      <alignment horizontal="center" vertical="center"/>
    </xf>
    <xf numFmtId="164" fontId="3" fillId="8" borderId="14" xfId="0" applyNumberFormat="1" applyFont="1" applyFill="1" applyBorder="1" applyAlignment="1">
      <alignment horizontal="center" vertical="center"/>
    </xf>
    <xf numFmtId="164" fontId="3" fillId="8" borderId="18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2" fontId="3" fillId="8" borderId="2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8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2" fillId="15" borderId="6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 wrapText="1"/>
    </xf>
    <xf numFmtId="2" fontId="3" fillId="15" borderId="3" xfId="0" applyNumberFormat="1" applyFont="1" applyFill="1" applyBorder="1" applyAlignment="1">
      <alignment horizontal="center" vertical="center"/>
    </xf>
    <xf numFmtId="164" fontId="3" fillId="15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3" fillId="4" borderId="2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49" fontId="3" fillId="4" borderId="3" xfId="2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left" vertical="center"/>
    </xf>
    <xf numFmtId="0" fontId="2" fillId="12" borderId="27" xfId="0" applyFont="1" applyFill="1" applyBorder="1" applyAlignment="1">
      <alignment horizontal="left" vertical="center"/>
    </xf>
    <xf numFmtId="0" fontId="2" fillId="12" borderId="2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14" fillId="8" borderId="3" xfId="0" applyNumberFormat="1" applyFont="1" applyFill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2" fontId="21" fillId="15" borderId="3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>
      <alignment horizontal="center" vertical="center"/>
    </xf>
    <xf numFmtId="2" fontId="2" fillId="17" borderId="3" xfId="0" applyNumberFormat="1" applyFont="1" applyFill="1" applyBorder="1" applyAlignment="1">
      <alignment horizontal="center" vertical="center"/>
    </xf>
    <xf numFmtId="2" fontId="14" fillId="17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2" borderId="54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left" vertical="center" wrapText="1"/>
    </xf>
    <xf numFmtId="1" fontId="2" fillId="0" borderId="26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2" fillId="5" borderId="26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2" borderId="55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49" xfId="0" applyNumberFormat="1" applyFont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1" fontId="2" fillId="0" borderId="4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" fontId="2" fillId="0" borderId="25" xfId="0" applyNumberFormat="1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0" fillId="0" borderId="22" xfId="0" applyBorder="1"/>
    <xf numFmtId="0" fontId="2" fillId="0" borderId="14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1" fontId="2" fillId="0" borderId="4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28" xfId="0" applyFont="1" applyBorder="1" applyAlignment="1">
      <alignment horizontal="right" vertical="center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2" borderId="3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 textRotation="90" wrapText="1"/>
    </xf>
    <xf numFmtId="0" fontId="10" fillId="0" borderId="51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90" wrapText="1"/>
    </xf>
    <xf numFmtId="2" fontId="2" fillId="0" borderId="16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 textRotation="90" wrapText="1"/>
    </xf>
    <xf numFmtId="2" fontId="2" fillId="0" borderId="5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53" xfId="0" applyNumberFormat="1" applyFont="1" applyBorder="1" applyAlignment="1">
      <alignment horizontal="center" vertical="center" textRotation="90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left" vertical="center" wrapText="1"/>
    </xf>
    <xf numFmtId="1" fontId="2" fillId="0" borderId="49" xfId="0" applyNumberFormat="1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>
      <alignment horizontal="left" vertical="center" wrapText="1"/>
    </xf>
    <xf numFmtId="49" fontId="3" fillId="7" borderId="47" xfId="0" applyNumberFormat="1" applyFont="1" applyFill="1" applyBorder="1" applyAlignment="1">
      <alignment horizontal="left" vertical="center" wrapText="1"/>
    </xf>
    <xf numFmtId="49" fontId="3" fillId="7" borderId="23" xfId="0" applyNumberFormat="1" applyFont="1" applyFill="1" applyBorder="1" applyAlignment="1">
      <alignment horizontal="left" vertical="center" wrapText="1"/>
    </xf>
    <xf numFmtId="49" fontId="3" fillId="7" borderId="48" xfId="0" applyNumberFormat="1" applyFont="1" applyFill="1" applyBorder="1" applyAlignment="1">
      <alignment horizontal="left" vertical="center" wrapText="1"/>
    </xf>
    <xf numFmtId="1" fontId="2" fillId="0" borderId="26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64" fontId="3" fillId="15" borderId="29" xfId="0" applyNumberFormat="1" applyFont="1" applyFill="1" applyBorder="1" applyAlignment="1">
      <alignment horizontal="center" vertical="center" wrapText="1"/>
    </xf>
    <xf numFmtId="164" fontId="3" fillId="15" borderId="2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" fontId="2" fillId="15" borderId="10" xfId="0" applyNumberFormat="1" applyFont="1" applyFill="1" applyBorder="1" applyAlignment="1">
      <alignment horizontal="center" vertical="center" wrapText="1"/>
    </xf>
    <xf numFmtId="1" fontId="2" fillId="15" borderId="2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3" fillId="15" borderId="39" xfId="0" applyNumberFormat="1" applyFont="1" applyFill="1" applyBorder="1" applyAlignment="1">
      <alignment horizontal="center" vertical="center" wrapText="1"/>
    </xf>
    <xf numFmtId="164" fontId="3" fillId="15" borderId="31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left" vertical="center"/>
    </xf>
    <xf numFmtId="0" fontId="2" fillId="12" borderId="27" xfId="0" applyFont="1" applyFill="1" applyBorder="1" applyAlignment="1">
      <alignment horizontal="left" vertical="center"/>
    </xf>
    <xf numFmtId="0" fontId="2" fillId="12" borderId="26" xfId="0" applyFont="1" applyFill="1" applyBorder="1" applyAlignment="1">
      <alignment horizontal="left" vertical="center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3" fillId="10" borderId="32" xfId="0" applyNumberFormat="1" applyFont="1" applyFill="1" applyBorder="1" applyAlignment="1">
      <alignment horizontal="center" vertical="center"/>
    </xf>
    <xf numFmtId="49" fontId="3" fillId="10" borderId="23" xfId="0" applyNumberFormat="1" applyFont="1" applyFill="1" applyBorder="1" applyAlignment="1">
      <alignment horizontal="center" vertical="center"/>
    </xf>
    <xf numFmtId="49" fontId="3" fillId="10" borderId="34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3" fillId="10" borderId="20" xfId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15" borderId="10" xfId="0" applyNumberFormat="1" applyFont="1" applyFill="1" applyBorder="1" applyAlignment="1">
      <alignment horizontal="center" vertical="center" wrapText="1"/>
    </xf>
    <xf numFmtId="164" fontId="3" fillId="15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3" fillId="15" borderId="14" xfId="0" applyNumberFormat="1" applyFont="1" applyFill="1" applyBorder="1" applyAlignment="1">
      <alignment horizontal="center" vertical="center"/>
    </xf>
    <xf numFmtId="164" fontId="3" fillId="15" borderId="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15" borderId="10" xfId="0" applyNumberFormat="1" applyFont="1" applyFill="1" applyBorder="1" applyAlignment="1">
      <alignment horizontal="center" vertical="center" wrapText="1"/>
    </xf>
    <xf numFmtId="164" fontId="2" fillId="15" borderId="22" xfId="0" applyNumberFormat="1" applyFont="1" applyFill="1" applyBorder="1" applyAlignment="1">
      <alignment horizontal="center" vertical="center" wrapText="1"/>
    </xf>
    <xf numFmtId="164" fontId="2" fillId="15" borderId="11" xfId="0" applyNumberFormat="1" applyFont="1" applyFill="1" applyBorder="1" applyAlignment="1">
      <alignment horizontal="center" vertical="center" wrapText="1"/>
    </xf>
    <xf numFmtId="164" fontId="2" fillId="15" borderId="3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15" borderId="11" xfId="0" applyNumberFormat="1" applyFont="1" applyFill="1" applyBorder="1" applyAlignment="1">
      <alignment horizontal="center" vertical="center" wrapText="1"/>
    </xf>
    <xf numFmtId="164" fontId="3" fillId="15" borderId="18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3">
    <cellStyle name="Įprastas" xfId="0" builtinId="0"/>
    <cellStyle name="Kablelis" xfId="2" builtinId="3"/>
    <cellStyle name="Normal_Sheet1" xfId="1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77"/>
  <sheetViews>
    <sheetView tabSelected="1" topLeftCell="A127" zoomScaleNormal="100" zoomScaleSheetLayoutView="100" workbookViewId="0">
      <selection activeCell="P170" sqref="P170:S170"/>
    </sheetView>
  </sheetViews>
  <sheetFormatPr defaultColWidth="9.140625" defaultRowHeight="11.25" x14ac:dyDescent="0.2"/>
  <cols>
    <col min="1" max="1" width="3.28515625" style="2" customWidth="1"/>
    <col min="2" max="2" width="3.140625" style="1" customWidth="1"/>
    <col min="3" max="3" width="3.42578125" style="1" customWidth="1"/>
    <col min="4" max="4" width="22.85546875" style="1" customWidth="1"/>
    <col min="5" max="5" width="10.28515625" style="1" customWidth="1"/>
    <col min="6" max="7" width="7.85546875" style="1" customWidth="1"/>
    <col min="8" max="8" width="9.85546875" style="1" customWidth="1"/>
    <col min="9" max="9" width="8.140625" style="1" customWidth="1"/>
    <col min="10" max="10" width="7" style="1" customWidth="1"/>
    <col min="11" max="11" width="6.42578125" style="1" customWidth="1"/>
    <col min="12" max="12" width="7.85546875" style="1" customWidth="1"/>
    <col min="13" max="13" width="10" style="1" customWidth="1"/>
    <col min="14" max="14" width="6.7109375" style="1" customWidth="1"/>
    <col min="15" max="15" width="6.42578125" style="1" customWidth="1"/>
    <col min="16" max="16" width="9.42578125" style="1" customWidth="1"/>
    <col min="17" max="17" width="7.85546875" style="1" customWidth="1"/>
    <col min="18" max="18" width="7.5703125" style="1" customWidth="1"/>
    <col min="19" max="19" width="7.7109375" style="1" customWidth="1"/>
    <col min="20" max="21" width="8.85546875" style="1" customWidth="1"/>
    <col min="22" max="22" width="16.5703125" style="1" customWidth="1"/>
    <col min="23" max="23" width="7.7109375" style="1" customWidth="1"/>
    <col min="24" max="24" width="7.28515625" style="1" customWidth="1"/>
    <col min="25" max="25" width="8.28515625" style="1" customWidth="1"/>
    <col min="26" max="16384" width="9.140625" style="1"/>
  </cols>
  <sheetData>
    <row r="1" spans="1:25" ht="36.75" customHeight="1" x14ac:dyDescent="0.2">
      <c r="E1" s="19"/>
      <c r="T1" s="274" t="s">
        <v>196</v>
      </c>
      <c r="U1" s="274"/>
      <c r="V1" s="274"/>
      <c r="W1" s="274"/>
      <c r="X1" s="274"/>
      <c r="Y1" s="274"/>
    </row>
    <row r="2" spans="1:25" ht="12.75" customHeight="1" x14ac:dyDescent="0.2">
      <c r="A2" s="277" t="s">
        <v>104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s="3" customFormat="1" ht="12" x14ac:dyDescent="0.2">
      <c r="A3" s="278" t="s">
        <v>160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s="22" customFormat="1" ht="15.75" customHeight="1" x14ac:dyDescent="0.2">
      <c r="A4" s="280" t="s">
        <v>85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</row>
    <row r="5" spans="1:25" s="3" customFormat="1" ht="15" customHeight="1" x14ac:dyDescent="0.2">
      <c r="A5" s="278" t="s">
        <v>91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</row>
    <row r="6" spans="1:25" ht="18" customHeight="1" x14ac:dyDescent="0.2">
      <c r="A6" s="279" t="s">
        <v>86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</row>
    <row r="7" spans="1:25" ht="12" x14ac:dyDescent="0.2">
      <c r="A7" s="289" t="s">
        <v>115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ht="12.75" thickBot="1" x14ac:dyDescent="0.25">
      <c r="A8" s="275" t="s">
        <v>114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</row>
    <row r="9" spans="1:25" ht="22.5" customHeight="1" x14ac:dyDescent="0.2">
      <c r="A9" s="310" t="s">
        <v>0</v>
      </c>
      <c r="B9" s="298" t="s">
        <v>1</v>
      </c>
      <c r="C9" s="298" t="s">
        <v>2</v>
      </c>
      <c r="D9" s="304" t="s">
        <v>3</v>
      </c>
      <c r="E9" s="307" t="s">
        <v>4</v>
      </c>
      <c r="F9" s="298" t="s">
        <v>5</v>
      </c>
      <c r="G9" s="292" t="s">
        <v>6</v>
      </c>
      <c r="H9" s="286" t="s">
        <v>161</v>
      </c>
      <c r="I9" s="287"/>
      <c r="J9" s="287"/>
      <c r="K9" s="288"/>
      <c r="L9" s="286" t="s">
        <v>137</v>
      </c>
      <c r="M9" s="287"/>
      <c r="N9" s="287"/>
      <c r="O9" s="288"/>
      <c r="P9" s="286" t="s">
        <v>162</v>
      </c>
      <c r="Q9" s="287"/>
      <c r="R9" s="287"/>
      <c r="S9" s="288"/>
      <c r="T9" s="295" t="s">
        <v>163</v>
      </c>
      <c r="U9" s="295" t="s">
        <v>164</v>
      </c>
      <c r="V9" s="286" t="s">
        <v>7</v>
      </c>
      <c r="W9" s="287"/>
      <c r="X9" s="287"/>
      <c r="Y9" s="288"/>
    </row>
    <row r="10" spans="1:25" ht="21" customHeight="1" x14ac:dyDescent="0.2">
      <c r="A10" s="311"/>
      <c r="B10" s="299"/>
      <c r="C10" s="299"/>
      <c r="D10" s="305"/>
      <c r="E10" s="308"/>
      <c r="F10" s="299"/>
      <c r="G10" s="293"/>
      <c r="H10" s="302" t="s">
        <v>8</v>
      </c>
      <c r="I10" s="301" t="s">
        <v>9</v>
      </c>
      <c r="J10" s="301"/>
      <c r="K10" s="290" t="s">
        <v>10</v>
      </c>
      <c r="L10" s="302" t="s">
        <v>8</v>
      </c>
      <c r="M10" s="301" t="s">
        <v>9</v>
      </c>
      <c r="N10" s="301"/>
      <c r="O10" s="290" t="s">
        <v>10</v>
      </c>
      <c r="P10" s="302" t="s">
        <v>8</v>
      </c>
      <c r="Q10" s="301" t="s">
        <v>9</v>
      </c>
      <c r="R10" s="301"/>
      <c r="S10" s="290" t="s">
        <v>10</v>
      </c>
      <c r="T10" s="296"/>
      <c r="U10" s="296"/>
      <c r="V10" s="314" t="s">
        <v>29</v>
      </c>
      <c r="W10" s="301" t="s">
        <v>11</v>
      </c>
      <c r="X10" s="301"/>
      <c r="Y10" s="313"/>
    </row>
    <row r="11" spans="1:25" ht="97.5" customHeight="1" thickBot="1" x14ac:dyDescent="0.25">
      <c r="A11" s="312"/>
      <c r="B11" s="300"/>
      <c r="C11" s="300"/>
      <c r="D11" s="306"/>
      <c r="E11" s="309"/>
      <c r="F11" s="300"/>
      <c r="G11" s="294"/>
      <c r="H11" s="303"/>
      <c r="I11" s="17" t="s">
        <v>8</v>
      </c>
      <c r="J11" s="18" t="s">
        <v>12</v>
      </c>
      <c r="K11" s="291"/>
      <c r="L11" s="303"/>
      <c r="M11" s="17" t="s">
        <v>8</v>
      </c>
      <c r="N11" s="18" t="s">
        <v>12</v>
      </c>
      <c r="O11" s="291"/>
      <c r="P11" s="303"/>
      <c r="Q11" s="17" t="s">
        <v>8</v>
      </c>
      <c r="R11" s="18" t="s">
        <v>12</v>
      </c>
      <c r="S11" s="291"/>
      <c r="T11" s="297"/>
      <c r="U11" s="297"/>
      <c r="V11" s="315"/>
      <c r="W11" s="4" t="s">
        <v>118</v>
      </c>
      <c r="X11" s="4" t="s">
        <v>138</v>
      </c>
      <c r="Y11" s="4" t="s">
        <v>165</v>
      </c>
    </row>
    <row r="12" spans="1:25" ht="12" thickBot="1" x14ac:dyDescent="0.25">
      <c r="A12" s="326" t="s">
        <v>59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8"/>
    </row>
    <row r="13" spans="1:25" ht="15" customHeight="1" thickBot="1" x14ac:dyDescent="0.25">
      <c r="A13" s="323" t="s">
        <v>70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5"/>
    </row>
    <row r="14" spans="1:25" ht="15" customHeight="1" thickBot="1" x14ac:dyDescent="0.25">
      <c r="A14" s="6" t="s">
        <v>21</v>
      </c>
      <c r="B14" s="282" t="s">
        <v>60</v>
      </c>
      <c r="C14" s="283"/>
      <c r="D14" s="283"/>
      <c r="E14" s="283"/>
      <c r="F14" s="283"/>
      <c r="G14" s="283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5"/>
    </row>
    <row r="15" spans="1:25" ht="15" customHeight="1" thickBot="1" x14ac:dyDescent="0.25">
      <c r="A15" s="8" t="s">
        <v>21</v>
      </c>
      <c r="B15" s="9" t="s">
        <v>21</v>
      </c>
      <c r="C15" s="318" t="s">
        <v>61</v>
      </c>
      <c r="D15" s="319"/>
      <c r="E15" s="319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319"/>
      <c r="W15" s="319"/>
      <c r="X15" s="319"/>
      <c r="Y15" s="320"/>
    </row>
    <row r="16" spans="1:25" ht="15" customHeight="1" x14ac:dyDescent="0.2">
      <c r="A16" s="255" t="s">
        <v>21</v>
      </c>
      <c r="B16" s="251" t="s">
        <v>21</v>
      </c>
      <c r="C16" s="241" t="s">
        <v>21</v>
      </c>
      <c r="D16" s="244" t="s">
        <v>34</v>
      </c>
      <c r="E16" s="321" t="s">
        <v>99</v>
      </c>
      <c r="F16" s="247" t="s">
        <v>30</v>
      </c>
      <c r="G16" s="47" t="s">
        <v>16</v>
      </c>
      <c r="H16" s="40">
        <v>4377</v>
      </c>
      <c r="I16" s="40">
        <v>4377</v>
      </c>
      <c r="J16" s="40">
        <v>40.5</v>
      </c>
      <c r="K16" s="40">
        <v>0</v>
      </c>
      <c r="L16" s="44">
        <v>4360</v>
      </c>
      <c r="M16" s="44">
        <v>4360</v>
      </c>
      <c r="N16" s="44">
        <v>0</v>
      </c>
      <c r="O16" s="40">
        <v>0</v>
      </c>
      <c r="P16" s="104">
        <v>3487.68</v>
      </c>
      <c r="Q16" s="104">
        <v>3487.68</v>
      </c>
      <c r="R16" s="40">
        <v>84.2</v>
      </c>
      <c r="S16" s="40">
        <v>0</v>
      </c>
      <c r="T16" s="40">
        <v>4418</v>
      </c>
      <c r="U16" s="40">
        <v>4452</v>
      </c>
      <c r="V16" s="316" t="s">
        <v>108</v>
      </c>
      <c r="W16" s="34">
        <v>2370</v>
      </c>
      <c r="X16" s="34">
        <v>2400</v>
      </c>
      <c r="Y16" s="36">
        <v>2450</v>
      </c>
    </row>
    <row r="17" spans="1:29" ht="17.25" customHeight="1" x14ac:dyDescent="0.2">
      <c r="A17" s="187"/>
      <c r="B17" s="189"/>
      <c r="C17" s="224"/>
      <c r="D17" s="245"/>
      <c r="E17" s="322"/>
      <c r="F17" s="247"/>
      <c r="G17" s="48" t="s">
        <v>13</v>
      </c>
      <c r="H17" s="39">
        <f t="shared" ref="H17:K17" si="0">SUM(H16:H16)</f>
        <v>4377</v>
      </c>
      <c r="I17" s="39">
        <f t="shared" si="0"/>
        <v>4377</v>
      </c>
      <c r="J17" s="39">
        <f t="shared" si="0"/>
        <v>40.5</v>
      </c>
      <c r="K17" s="39">
        <f t="shared" si="0"/>
        <v>0</v>
      </c>
      <c r="L17" s="39">
        <v>4360</v>
      </c>
      <c r="M17" s="39">
        <f>SUM(M16:M16)</f>
        <v>4360</v>
      </c>
      <c r="N17" s="39">
        <v>0</v>
      </c>
      <c r="O17" s="39">
        <f t="shared" ref="O17:U17" si="1">SUM(O16:O16)</f>
        <v>0</v>
      </c>
      <c r="P17" s="39">
        <f t="shared" si="1"/>
        <v>3487.68</v>
      </c>
      <c r="Q17" s="39">
        <f t="shared" si="1"/>
        <v>3487.68</v>
      </c>
      <c r="R17" s="39">
        <v>84.2</v>
      </c>
      <c r="S17" s="39">
        <v>0</v>
      </c>
      <c r="T17" s="39">
        <f t="shared" si="1"/>
        <v>4418</v>
      </c>
      <c r="U17" s="39">
        <f t="shared" si="1"/>
        <v>4452</v>
      </c>
      <c r="V17" s="317"/>
      <c r="W17" s="23">
        <f>SUM(W16:W16)</f>
        <v>2370</v>
      </c>
      <c r="X17" s="23">
        <f>SUM(X16:X16)</f>
        <v>2400</v>
      </c>
      <c r="Y17" s="24">
        <v>2450</v>
      </c>
    </row>
    <row r="18" spans="1:29" ht="23.25" customHeight="1" x14ac:dyDescent="0.2">
      <c r="A18" s="187" t="s">
        <v>21</v>
      </c>
      <c r="B18" s="189" t="s">
        <v>21</v>
      </c>
      <c r="C18" s="224" t="s">
        <v>22</v>
      </c>
      <c r="D18" s="253" t="s">
        <v>19</v>
      </c>
      <c r="E18" s="247" t="s">
        <v>47</v>
      </c>
      <c r="F18" s="247" t="s">
        <v>30</v>
      </c>
      <c r="G18" s="47" t="s">
        <v>16</v>
      </c>
      <c r="H18" s="153">
        <v>10.1</v>
      </c>
      <c r="I18" s="153">
        <v>10.1</v>
      </c>
      <c r="J18" s="153">
        <v>0</v>
      </c>
      <c r="K18" s="153">
        <v>0</v>
      </c>
      <c r="L18" s="44">
        <v>11.1</v>
      </c>
      <c r="M18" s="44">
        <v>11.1</v>
      </c>
      <c r="N18" s="44">
        <v>0</v>
      </c>
      <c r="O18" s="44">
        <v>0</v>
      </c>
      <c r="P18" s="53">
        <v>13.5</v>
      </c>
      <c r="Q18" s="53">
        <v>13.5</v>
      </c>
      <c r="R18" s="44">
        <v>0</v>
      </c>
      <c r="S18" s="44">
        <v>0</v>
      </c>
      <c r="T18" s="44">
        <v>10.3</v>
      </c>
      <c r="U18" s="44">
        <v>10.3</v>
      </c>
      <c r="V18" s="257" t="s">
        <v>108</v>
      </c>
      <c r="W18" s="7">
        <v>78</v>
      </c>
      <c r="X18" s="7">
        <v>78</v>
      </c>
      <c r="Y18" s="16">
        <v>78</v>
      </c>
    </row>
    <row r="19" spans="1:29" ht="21" customHeight="1" x14ac:dyDescent="0.2">
      <c r="A19" s="187"/>
      <c r="B19" s="189"/>
      <c r="C19" s="224"/>
      <c r="D19" s="265"/>
      <c r="E19" s="276"/>
      <c r="F19" s="247"/>
      <c r="G19" s="48" t="s">
        <v>13</v>
      </c>
      <c r="H19" s="39">
        <f t="shared" ref="H19:K19" si="2">SUM(H18:H18)</f>
        <v>10.1</v>
      </c>
      <c r="I19" s="39">
        <f t="shared" si="2"/>
        <v>10.1</v>
      </c>
      <c r="J19" s="39">
        <f t="shared" si="2"/>
        <v>0</v>
      </c>
      <c r="K19" s="39">
        <f t="shared" si="2"/>
        <v>0</v>
      </c>
      <c r="L19" s="43">
        <v>11.1</v>
      </c>
      <c r="M19" s="39">
        <f t="shared" ref="M19:U19" si="3">SUM(M18:M18)</f>
        <v>11.1</v>
      </c>
      <c r="N19" s="39">
        <f t="shared" si="3"/>
        <v>0</v>
      </c>
      <c r="O19" s="39">
        <f t="shared" si="3"/>
        <v>0</v>
      </c>
      <c r="P19" s="178">
        <v>13.5</v>
      </c>
      <c r="Q19" s="178">
        <v>13.5</v>
      </c>
      <c r="R19" s="39">
        <v>0</v>
      </c>
      <c r="S19" s="39">
        <v>0</v>
      </c>
      <c r="T19" s="39">
        <f t="shared" si="3"/>
        <v>10.3</v>
      </c>
      <c r="U19" s="39">
        <f t="shared" si="3"/>
        <v>10.3</v>
      </c>
      <c r="V19" s="258"/>
      <c r="W19" s="23">
        <f>SUM(W18:W18)</f>
        <v>78</v>
      </c>
      <c r="X19" s="23">
        <v>78</v>
      </c>
      <c r="Y19" s="24">
        <v>78</v>
      </c>
    </row>
    <row r="20" spans="1:29" ht="15.75" customHeight="1" x14ac:dyDescent="0.2">
      <c r="A20" s="187" t="s">
        <v>21</v>
      </c>
      <c r="B20" s="189" t="s">
        <v>21</v>
      </c>
      <c r="C20" s="224" t="s">
        <v>135</v>
      </c>
      <c r="D20" s="245" t="s">
        <v>31</v>
      </c>
      <c r="E20" s="247" t="s">
        <v>48</v>
      </c>
      <c r="F20" s="247" t="s">
        <v>30</v>
      </c>
      <c r="G20" s="47" t="s">
        <v>16</v>
      </c>
      <c r="H20" s="153">
        <v>10.3</v>
      </c>
      <c r="I20" s="153">
        <v>10.3</v>
      </c>
      <c r="J20" s="153">
        <v>0</v>
      </c>
      <c r="K20" s="153">
        <v>0</v>
      </c>
      <c r="L20" s="44">
        <v>10.3</v>
      </c>
      <c r="M20" s="44">
        <v>10.3</v>
      </c>
      <c r="N20" s="44">
        <v>0</v>
      </c>
      <c r="O20" s="44">
        <v>0</v>
      </c>
      <c r="P20" s="53">
        <v>0.8</v>
      </c>
      <c r="Q20" s="53">
        <v>0.8</v>
      </c>
      <c r="R20" s="44">
        <v>0</v>
      </c>
      <c r="S20" s="44">
        <v>0</v>
      </c>
      <c r="T20" s="44">
        <v>10.3</v>
      </c>
      <c r="U20" s="44">
        <v>10.3</v>
      </c>
      <c r="V20" s="257" t="s">
        <v>108</v>
      </c>
      <c r="W20" s="7">
        <v>2</v>
      </c>
      <c r="X20" s="7">
        <v>2</v>
      </c>
      <c r="Y20" s="16">
        <v>2</v>
      </c>
    </row>
    <row r="21" spans="1:29" ht="16.5" customHeight="1" x14ac:dyDescent="0.2">
      <c r="A21" s="187"/>
      <c r="B21" s="189"/>
      <c r="C21" s="224"/>
      <c r="D21" s="245"/>
      <c r="E21" s="247"/>
      <c r="F21" s="247"/>
      <c r="G21" s="48" t="s">
        <v>13</v>
      </c>
      <c r="H21" s="39">
        <f t="shared" ref="H21:K21" si="4">SUM(H20:H20)</f>
        <v>10.3</v>
      </c>
      <c r="I21" s="39">
        <f t="shared" si="4"/>
        <v>10.3</v>
      </c>
      <c r="J21" s="39">
        <f t="shared" si="4"/>
        <v>0</v>
      </c>
      <c r="K21" s="39">
        <f t="shared" si="4"/>
        <v>0</v>
      </c>
      <c r="L21" s="39">
        <f t="shared" ref="L21:O21" si="5">SUM(L20:L20)</f>
        <v>10.3</v>
      </c>
      <c r="M21" s="39">
        <f t="shared" si="5"/>
        <v>10.3</v>
      </c>
      <c r="N21" s="39">
        <f t="shared" si="5"/>
        <v>0</v>
      </c>
      <c r="O21" s="39">
        <f t="shared" si="5"/>
        <v>0</v>
      </c>
      <c r="P21" s="122">
        <v>0.8</v>
      </c>
      <c r="Q21" s="122">
        <v>0.8</v>
      </c>
      <c r="R21" s="39">
        <v>0</v>
      </c>
      <c r="S21" s="39">
        <v>0</v>
      </c>
      <c r="T21" s="39">
        <f>SUM(T20:T20)</f>
        <v>10.3</v>
      </c>
      <c r="U21" s="39">
        <f>SUM(U20:U20)</f>
        <v>10.3</v>
      </c>
      <c r="V21" s="258"/>
      <c r="W21" s="23">
        <v>2</v>
      </c>
      <c r="X21" s="23">
        <f>SUM(X20:X20)</f>
        <v>2</v>
      </c>
      <c r="Y21" s="24">
        <v>2</v>
      </c>
    </row>
    <row r="22" spans="1:29" ht="17.25" customHeight="1" x14ac:dyDescent="0.2">
      <c r="A22" s="187" t="s">
        <v>21</v>
      </c>
      <c r="B22" s="189" t="s">
        <v>21</v>
      </c>
      <c r="C22" s="191" t="s">
        <v>26</v>
      </c>
      <c r="D22" s="245" t="s">
        <v>20</v>
      </c>
      <c r="E22" s="239" t="s">
        <v>49</v>
      </c>
      <c r="F22" s="239" t="s">
        <v>30</v>
      </c>
      <c r="G22" s="47" t="s">
        <v>16</v>
      </c>
      <c r="H22" s="153">
        <v>1110</v>
      </c>
      <c r="I22" s="153">
        <v>1110</v>
      </c>
      <c r="J22" s="153">
        <v>0</v>
      </c>
      <c r="K22" s="153">
        <v>0</v>
      </c>
      <c r="L22" s="44">
        <v>1600</v>
      </c>
      <c r="M22" s="44">
        <v>1600</v>
      </c>
      <c r="N22" s="44">
        <v>0</v>
      </c>
      <c r="O22" s="44">
        <v>0</v>
      </c>
      <c r="P22" s="53">
        <v>2385.4</v>
      </c>
      <c r="Q22" s="53">
        <v>2385.4</v>
      </c>
      <c r="R22" s="44">
        <v>40.1</v>
      </c>
      <c r="S22" s="157">
        <v>0</v>
      </c>
      <c r="T22" s="44">
        <v>1600</v>
      </c>
      <c r="U22" s="44">
        <v>1600</v>
      </c>
      <c r="V22" s="257" t="s">
        <v>108</v>
      </c>
      <c r="W22" s="7">
        <v>4200</v>
      </c>
      <c r="X22" s="7">
        <v>4200</v>
      </c>
      <c r="Y22" s="16">
        <v>4200</v>
      </c>
    </row>
    <row r="23" spans="1:29" ht="16.5" customHeight="1" x14ac:dyDescent="0.2">
      <c r="A23" s="187"/>
      <c r="B23" s="189"/>
      <c r="C23" s="191"/>
      <c r="D23" s="245"/>
      <c r="E23" s="239"/>
      <c r="F23" s="239"/>
      <c r="G23" s="48" t="s">
        <v>13</v>
      </c>
      <c r="H23" s="39">
        <f t="shared" ref="H23:K23" si="6">SUM(H22:H22)</f>
        <v>1110</v>
      </c>
      <c r="I23" s="39">
        <f t="shared" si="6"/>
        <v>1110</v>
      </c>
      <c r="J23" s="39">
        <f t="shared" si="6"/>
        <v>0</v>
      </c>
      <c r="K23" s="39">
        <f t="shared" si="6"/>
        <v>0</v>
      </c>
      <c r="L23" s="39">
        <f t="shared" ref="L23" si="7">SUM(L22:L22)</f>
        <v>1600</v>
      </c>
      <c r="M23" s="39">
        <v>1600</v>
      </c>
      <c r="N23" s="39">
        <v>0</v>
      </c>
      <c r="O23" s="39">
        <f t="shared" ref="O23:U23" si="8">SUM(O22:O22)</f>
        <v>0</v>
      </c>
      <c r="P23" s="122">
        <v>2385.4</v>
      </c>
      <c r="Q23" s="122">
        <v>2385.4</v>
      </c>
      <c r="R23" s="158" t="s">
        <v>195</v>
      </c>
      <c r="S23" s="39">
        <v>0</v>
      </c>
      <c r="T23" s="39">
        <f t="shared" si="8"/>
        <v>1600</v>
      </c>
      <c r="U23" s="39">
        <f t="shared" si="8"/>
        <v>1600</v>
      </c>
      <c r="V23" s="258"/>
      <c r="W23" s="23">
        <v>4200</v>
      </c>
      <c r="X23" s="23">
        <f>SUM(X22:X22)</f>
        <v>4200</v>
      </c>
      <c r="Y23" s="24">
        <v>4200</v>
      </c>
    </row>
    <row r="24" spans="1:29" ht="18" customHeight="1" x14ac:dyDescent="0.2">
      <c r="A24" s="187" t="s">
        <v>21</v>
      </c>
      <c r="B24" s="189" t="s">
        <v>21</v>
      </c>
      <c r="C24" s="224" t="s">
        <v>25</v>
      </c>
      <c r="D24" s="245" t="s">
        <v>35</v>
      </c>
      <c r="E24" s="247" t="s">
        <v>51</v>
      </c>
      <c r="F24" s="239" t="s">
        <v>30</v>
      </c>
      <c r="G24" s="49" t="s">
        <v>17</v>
      </c>
      <c r="H24" s="153">
        <v>229.2</v>
      </c>
      <c r="I24" s="153">
        <v>229.2</v>
      </c>
      <c r="J24" s="153">
        <v>0</v>
      </c>
      <c r="K24" s="153">
        <v>0</v>
      </c>
      <c r="L24" s="44">
        <v>223.7</v>
      </c>
      <c r="M24" s="44">
        <v>223.7</v>
      </c>
      <c r="N24" s="44">
        <v>0</v>
      </c>
      <c r="O24" s="44">
        <v>0</v>
      </c>
      <c r="P24" s="44">
        <v>290</v>
      </c>
      <c r="Q24" s="157">
        <v>290</v>
      </c>
      <c r="R24" s="44">
        <v>0</v>
      </c>
      <c r="S24" s="157">
        <v>0</v>
      </c>
      <c r="T24" s="44">
        <v>260</v>
      </c>
      <c r="U24" s="44">
        <v>260</v>
      </c>
      <c r="V24" s="257" t="s">
        <v>106</v>
      </c>
      <c r="W24" s="7">
        <v>1500</v>
      </c>
      <c r="X24" s="7">
        <v>1600</v>
      </c>
      <c r="Y24" s="16">
        <v>1650</v>
      </c>
    </row>
    <row r="25" spans="1:29" ht="15.75" customHeight="1" x14ac:dyDescent="0.2">
      <c r="A25" s="187"/>
      <c r="B25" s="189"/>
      <c r="C25" s="224"/>
      <c r="D25" s="245"/>
      <c r="E25" s="247"/>
      <c r="F25" s="239"/>
      <c r="G25" s="48" t="s">
        <v>13</v>
      </c>
      <c r="H25" s="39">
        <f t="shared" ref="H25:K25" si="9">SUM(H24:H24)</f>
        <v>229.2</v>
      </c>
      <c r="I25" s="39">
        <f t="shared" si="9"/>
        <v>229.2</v>
      </c>
      <c r="J25" s="39">
        <f t="shared" si="9"/>
        <v>0</v>
      </c>
      <c r="K25" s="39">
        <f t="shared" si="9"/>
        <v>0</v>
      </c>
      <c r="L25" s="39">
        <v>223.7</v>
      </c>
      <c r="M25" s="39">
        <f t="shared" ref="M25:U25" si="10">SUM(M24:M24)</f>
        <v>223.7</v>
      </c>
      <c r="N25" s="39">
        <f t="shared" si="10"/>
        <v>0</v>
      </c>
      <c r="O25" s="39">
        <f t="shared" si="10"/>
        <v>0</v>
      </c>
      <c r="P25" s="39">
        <v>290</v>
      </c>
      <c r="Q25" s="39">
        <v>290</v>
      </c>
      <c r="R25" s="39">
        <v>0</v>
      </c>
      <c r="S25" s="39">
        <v>0</v>
      </c>
      <c r="T25" s="39">
        <f t="shared" si="10"/>
        <v>260</v>
      </c>
      <c r="U25" s="39">
        <f t="shared" si="10"/>
        <v>260</v>
      </c>
      <c r="V25" s="258"/>
      <c r="W25" s="23">
        <f>SUM(W24:W24)</f>
        <v>1500</v>
      </c>
      <c r="X25" s="23">
        <f>SUM(X24:X24)</f>
        <v>1600</v>
      </c>
      <c r="Y25" s="24">
        <v>1650</v>
      </c>
    </row>
    <row r="26" spans="1:29" ht="19.5" customHeight="1" x14ac:dyDescent="0.2">
      <c r="A26" s="187" t="s">
        <v>21</v>
      </c>
      <c r="B26" s="189" t="s">
        <v>21</v>
      </c>
      <c r="C26" s="224" t="s">
        <v>26</v>
      </c>
      <c r="D26" s="269" t="s">
        <v>56</v>
      </c>
      <c r="E26" s="247" t="s">
        <v>57</v>
      </c>
      <c r="F26" s="239" t="s">
        <v>87</v>
      </c>
      <c r="G26" s="47" t="s">
        <v>38</v>
      </c>
      <c r="H26" s="153">
        <v>196.38</v>
      </c>
      <c r="I26" s="153">
        <v>196.38</v>
      </c>
      <c r="J26" s="153">
        <v>74.989999999999995</v>
      </c>
      <c r="K26" s="153">
        <v>0</v>
      </c>
      <c r="L26" s="44">
        <v>196.38</v>
      </c>
      <c r="M26" s="44">
        <v>196.38</v>
      </c>
      <c r="N26" s="44">
        <v>0</v>
      </c>
      <c r="O26" s="44">
        <v>0</v>
      </c>
      <c r="P26" s="44">
        <v>221.92</v>
      </c>
      <c r="Q26" s="157">
        <v>221.92</v>
      </c>
      <c r="R26" s="44">
        <v>0</v>
      </c>
      <c r="S26" s="157">
        <v>0</v>
      </c>
      <c r="T26" s="44">
        <v>227.38</v>
      </c>
      <c r="U26" s="44">
        <v>238.76</v>
      </c>
      <c r="V26" s="257" t="s">
        <v>107</v>
      </c>
      <c r="W26" s="7">
        <v>645</v>
      </c>
      <c r="X26" s="7">
        <v>745</v>
      </c>
      <c r="Y26" s="16">
        <v>783</v>
      </c>
    </row>
    <row r="27" spans="1:29" ht="18.75" customHeight="1" x14ac:dyDescent="0.2">
      <c r="A27" s="187"/>
      <c r="B27" s="189"/>
      <c r="C27" s="224"/>
      <c r="D27" s="265"/>
      <c r="E27" s="247"/>
      <c r="F27" s="239"/>
      <c r="G27" s="48" t="s">
        <v>13</v>
      </c>
      <c r="H27" s="39">
        <f t="shared" ref="H27:K27" si="11">SUM(H26)</f>
        <v>196.38</v>
      </c>
      <c r="I27" s="39">
        <f t="shared" si="11"/>
        <v>196.38</v>
      </c>
      <c r="J27" s="39">
        <f t="shared" si="11"/>
        <v>74.989999999999995</v>
      </c>
      <c r="K27" s="39">
        <f t="shared" si="11"/>
        <v>0</v>
      </c>
      <c r="L27" s="39">
        <f>SUM(L26)</f>
        <v>196.38</v>
      </c>
      <c r="M27" s="39">
        <v>196.38</v>
      </c>
      <c r="N27" s="39">
        <f t="shared" ref="N27:U27" si="12">SUM(N26)</f>
        <v>0</v>
      </c>
      <c r="O27" s="39">
        <f t="shared" si="12"/>
        <v>0</v>
      </c>
      <c r="P27" s="39">
        <v>221.92</v>
      </c>
      <c r="Q27" s="39">
        <v>221.92</v>
      </c>
      <c r="R27" s="39">
        <v>0</v>
      </c>
      <c r="S27" s="39">
        <v>0</v>
      </c>
      <c r="T27" s="39">
        <f t="shared" si="12"/>
        <v>227.38</v>
      </c>
      <c r="U27" s="39">
        <f t="shared" si="12"/>
        <v>238.76</v>
      </c>
      <c r="V27" s="258"/>
      <c r="W27" s="23">
        <f>SUM(W26:W26)</f>
        <v>645</v>
      </c>
      <c r="X27" s="23">
        <f>SUM(X26:X26)</f>
        <v>745</v>
      </c>
      <c r="Y27" s="24">
        <v>783</v>
      </c>
    </row>
    <row r="28" spans="1:29" s="15" customFormat="1" ht="18.75" customHeight="1" x14ac:dyDescent="0.2">
      <c r="A28" s="188" t="s">
        <v>21</v>
      </c>
      <c r="B28" s="190" t="s">
        <v>21</v>
      </c>
      <c r="C28" s="225" t="s">
        <v>28</v>
      </c>
      <c r="D28" s="253" t="s">
        <v>103</v>
      </c>
      <c r="E28" s="218" t="s">
        <v>49</v>
      </c>
      <c r="F28" s="239" t="s">
        <v>30</v>
      </c>
      <c r="G28" s="49" t="s">
        <v>38</v>
      </c>
      <c r="H28" s="42">
        <v>271.8</v>
      </c>
      <c r="I28" s="42">
        <v>271.8</v>
      </c>
      <c r="J28" s="42">
        <v>0</v>
      </c>
      <c r="K28" s="42">
        <v>0</v>
      </c>
      <c r="L28" s="42">
        <v>233.5</v>
      </c>
      <c r="M28" s="42">
        <v>233.5</v>
      </c>
      <c r="N28" s="42">
        <v>0</v>
      </c>
      <c r="O28" s="42">
        <v>0</v>
      </c>
      <c r="P28" s="42">
        <v>466.28</v>
      </c>
      <c r="Q28" s="42">
        <v>466.28</v>
      </c>
      <c r="R28" s="42">
        <v>0</v>
      </c>
      <c r="S28" s="42">
        <v>0</v>
      </c>
      <c r="T28" s="40">
        <v>240</v>
      </c>
      <c r="U28" s="42">
        <v>240</v>
      </c>
      <c r="V28" s="257" t="s">
        <v>69</v>
      </c>
      <c r="W28" s="7">
        <v>1000</v>
      </c>
      <c r="X28" s="7">
        <v>1000</v>
      </c>
      <c r="Y28" s="16">
        <v>1000</v>
      </c>
      <c r="AA28" s="35"/>
      <c r="AB28" s="35"/>
      <c r="AC28" s="35"/>
    </row>
    <row r="29" spans="1:29" ht="24.75" customHeight="1" x14ac:dyDescent="0.2">
      <c r="A29" s="198"/>
      <c r="B29" s="196"/>
      <c r="C29" s="254"/>
      <c r="D29" s="265"/>
      <c r="E29" s="220"/>
      <c r="F29" s="239"/>
      <c r="G29" s="48" t="s">
        <v>13</v>
      </c>
      <c r="H29" s="39">
        <f t="shared" ref="H29:K29" si="13">SUM(H28)</f>
        <v>271.8</v>
      </c>
      <c r="I29" s="39">
        <f t="shared" si="13"/>
        <v>271.8</v>
      </c>
      <c r="J29" s="39">
        <f t="shared" si="13"/>
        <v>0</v>
      </c>
      <c r="K29" s="39">
        <f t="shared" si="13"/>
        <v>0</v>
      </c>
      <c r="L29" s="39">
        <f t="shared" ref="L29:Q29" si="14">SUM(L28)</f>
        <v>233.5</v>
      </c>
      <c r="M29" s="39">
        <f t="shared" si="14"/>
        <v>233.5</v>
      </c>
      <c r="N29" s="39">
        <f t="shared" si="14"/>
        <v>0</v>
      </c>
      <c r="O29" s="39">
        <f t="shared" si="14"/>
        <v>0</v>
      </c>
      <c r="P29" s="39">
        <f t="shared" si="14"/>
        <v>466.28</v>
      </c>
      <c r="Q29" s="39">
        <f t="shared" si="14"/>
        <v>466.28</v>
      </c>
      <c r="R29" s="39">
        <v>0</v>
      </c>
      <c r="S29" s="39">
        <v>0</v>
      </c>
      <c r="T29" s="39">
        <v>240</v>
      </c>
      <c r="U29" s="39">
        <v>240</v>
      </c>
      <c r="V29" s="258"/>
      <c r="W29" s="23">
        <f>SUM(W28)</f>
        <v>1000</v>
      </c>
      <c r="X29" s="23">
        <v>1000</v>
      </c>
      <c r="Y29" s="24">
        <v>1000</v>
      </c>
    </row>
    <row r="30" spans="1:29" ht="15" customHeight="1" x14ac:dyDescent="0.2">
      <c r="A30" s="187" t="s">
        <v>21</v>
      </c>
      <c r="B30" s="189" t="s">
        <v>21</v>
      </c>
      <c r="C30" s="224" t="s">
        <v>25</v>
      </c>
      <c r="D30" s="245" t="s">
        <v>105</v>
      </c>
      <c r="E30" s="239" t="s">
        <v>50</v>
      </c>
      <c r="F30" s="239" t="s">
        <v>30</v>
      </c>
      <c r="G30" s="105" t="s">
        <v>17</v>
      </c>
      <c r="H30" s="40">
        <v>1479.08</v>
      </c>
      <c r="I30" s="40">
        <v>1479.08</v>
      </c>
      <c r="J30" s="40">
        <v>0</v>
      </c>
      <c r="K30" s="40">
        <v>0</v>
      </c>
      <c r="L30" s="44">
        <v>1700</v>
      </c>
      <c r="M30" s="44">
        <v>1700</v>
      </c>
      <c r="N30" s="44">
        <v>0</v>
      </c>
      <c r="O30" s="44">
        <v>0</v>
      </c>
      <c r="P30" s="40">
        <v>1921.92</v>
      </c>
      <c r="Q30" s="40">
        <v>1912.92</v>
      </c>
      <c r="R30" s="40">
        <v>0</v>
      </c>
      <c r="S30" s="40">
        <v>9</v>
      </c>
      <c r="T30" s="40">
        <v>1700</v>
      </c>
      <c r="U30" s="40">
        <v>1700</v>
      </c>
      <c r="V30" s="243" t="s">
        <v>109</v>
      </c>
      <c r="W30" s="7">
        <v>2800</v>
      </c>
      <c r="X30" s="7">
        <v>2900</v>
      </c>
      <c r="Y30" s="16">
        <v>2950</v>
      </c>
    </row>
    <row r="31" spans="1:29" ht="16.5" customHeight="1" x14ac:dyDescent="0.2">
      <c r="A31" s="187"/>
      <c r="B31" s="189"/>
      <c r="C31" s="224"/>
      <c r="D31" s="245"/>
      <c r="E31" s="239"/>
      <c r="F31" s="239"/>
      <c r="G31" s="48" t="s">
        <v>13</v>
      </c>
      <c r="H31" s="39">
        <f t="shared" ref="H31:K31" si="15">SUM(H30:H30)</f>
        <v>1479.08</v>
      </c>
      <c r="I31" s="39">
        <f t="shared" si="15"/>
        <v>1479.08</v>
      </c>
      <c r="J31" s="39">
        <f t="shared" si="15"/>
        <v>0</v>
      </c>
      <c r="K31" s="39">
        <f t="shared" si="15"/>
        <v>0</v>
      </c>
      <c r="L31" s="39">
        <f t="shared" ref="L31:Q31" si="16">SUM(L30:L30)</f>
        <v>1700</v>
      </c>
      <c r="M31" s="39">
        <f t="shared" si="16"/>
        <v>1700</v>
      </c>
      <c r="N31" s="39">
        <f t="shared" si="16"/>
        <v>0</v>
      </c>
      <c r="O31" s="39">
        <f t="shared" si="16"/>
        <v>0</v>
      </c>
      <c r="P31" s="39">
        <f t="shared" si="16"/>
        <v>1921.92</v>
      </c>
      <c r="Q31" s="39">
        <f t="shared" si="16"/>
        <v>1912.92</v>
      </c>
      <c r="R31" s="39">
        <f>SUM(R30)</f>
        <v>0</v>
      </c>
      <c r="S31" s="43">
        <v>9</v>
      </c>
      <c r="T31" s="39">
        <f>SUM(T30:T30)</f>
        <v>1700</v>
      </c>
      <c r="U31" s="39">
        <f>SUM(U30:U30)</f>
        <v>1700</v>
      </c>
      <c r="V31" s="243"/>
      <c r="W31" s="23">
        <f>SUM(W30:W30)</f>
        <v>2800</v>
      </c>
      <c r="X31" s="23">
        <f>SUM(X30:X30)</f>
        <v>2900</v>
      </c>
      <c r="Y31" s="24">
        <v>2950</v>
      </c>
    </row>
    <row r="32" spans="1:29" s="15" customFormat="1" ht="18.75" customHeight="1" x14ac:dyDescent="0.2">
      <c r="A32" s="187" t="s">
        <v>21</v>
      </c>
      <c r="B32" s="189" t="s">
        <v>21</v>
      </c>
      <c r="C32" s="224" t="s">
        <v>64</v>
      </c>
      <c r="D32" s="245" t="s">
        <v>116</v>
      </c>
      <c r="E32" s="247" t="s">
        <v>111</v>
      </c>
      <c r="F32" s="239" t="s">
        <v>30</v>
      </c>
      <c r="G32" s="49" t="s">
        <v>113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0.3</v>
      </c>
      <c r="Q32" s="42">
        <v>0</v>
      </c>
      <c r="R32" s="42">
        <v>0</v>
      </c>
      <c r="S32" s="42">
        <v>0.3</v>
      </c>
      <c r="T32" s="42">
        <v>0</v>
      </c>
      <c r="U32" s="42">
        <v>0</v>
      </c>
      <c r="V32" s="266" t="s">
        <v>110</v>
      </c>
      <c r="W32" s="7">
        <v>1</v>
      </c>
      <c r="X32" s="7">
        <v>0</v>
      </c>
      <c r="Y32" s="16">
        <v>0</v>
      </c>
    </row>
    <row r="33" spans="1:25" ht="17.25" customHeight="1" x14ac:dyDescent="0.2">
      <c r="A33" s="188"/>
      <c r="B33" s="190"/>
      <c r="C33" s="225"/>
      <c r="D33" s="253"/>
      <c r="E33" s="218"/>
      <c r="F33" s="239"/>
      <c r="G33" s="48" t="s">
        <v>122</v>
      </c>
      <c r="H33" s="39">
        <f t="shared" ref="H33:K33" si="17">SUM(H32)</f>
        <v>0</v>
      </c>
      <c r="I33" s="39">
        <f t="shared" si="17"/>
        <v>0</v>
      </c>
      <c r="J33" s="39">
        <f t="shared" si="17"/>
        <v>0</v>
      </c>
      <c r="K33" s="39">
        <f t="shared" si="17"/>
        <v>0</v>
      </c>
      <c r="L33" s="39">
        <f>SUM(L32)</f>
        <v>0</v>
      </c>
      <c r="M33" s="39">
        <v>0</v>
      </c>
      <c r="N33" s="39">
        <f t="shared" ref="N33:U33" si="18">SUM(N32)</f>
        <v>0</v>
      </c>
      <c r="O33" s="39">
        <f t="shared" si="18"/>
        <v>0</v>
      </c>
      <c r="P33" s="39">
        <v>0.3</v>
      </c>
      <c r="Q33" s="39">
        <v>0</v>
      </c>
      <c r="R33" s="39">
        <v>0</v>
      </c>
      <c r="S33" s="39">
        <v>0.3</v>
      </c>
      <c r="T33" s="39">
        <f t="shared" si="18"/>
        <v>0</v>
      </c>
      <c r="U33" s="39">
        <f t="shared" si="18"/>
        <v>0</v>
      </c>
      <c r="V33" s="258"/>
      <c r="W33" s="23">
        <v>1</v>
      </c>
      <c r="X33" s="23">
        <f>SUM(X32)</f>
        <v>0</v>
      </c>
      <c r="Y33" s="24">
        <v>0</v>
      </c>
    </row>
    <row r="34" spans="1:25" ht="18.75" customHeight="1" x14ac:dyDescent="0.2">
      <c r="A34" s="187" t="s">
        <v>21</v>
      </c>
      <c r="B34" s="189" t="s">
        <v>21</v>
      </c>
      <c r="C34" s="224" t="s">
        <v>30</v>
      </c>
      <c r="D34" s="245" t="s">
        <v>79</v>
      </c>
      <c r="E34" s="247" t="s">
        <v>80</v>
      </c>
      <c r="F34" s="239" t="s">
        <v>102</v>
      </c>
      <c r="G34" s="45" t="s">
        <v>38</v>
      </c>
      <c r="H34" s="40">
        <v>174.6</v>
      </c>
      <c r="I34" s="40">
        <v>174.6</v>
      </c>
      <c r="J34" s="40">
        <v>133.303</v>
      </c>
      <c r="K34" s="40">
        <v>0</v>
      </c>
      <c r="L34" s="40">
        <v>174</v>
      </c>
      <c r="M34" s="40">
        <v>174</v>
      </c>
      <c r="N34" s="40">
        <v>0</v>
      </c>
      <c r="O34" s="40">
        <v>0</v>
      </c>
      <c r="P34" s="106">
        <v>142.97999999999999</v>
      </c>
      <c r="Q34" s="106">
        <v>142.97999999999999</v>
      </c>
      <c r="R34" s="106">
        <v>108.25</v>
      </c>
      <c r="S34" s="106">
        <v>0</v>
      </c>
      <c r="T34" s="40">
        <v>174</v>
      </c>
      <c r="U34" s="40">
        <v>174</v>
      </c>
      <c r="V34" s="267" t="s">
        <v>83</v>
      </c>
      <c r="W34" s="7">
        <v>300</v>
      </c>
      <c r="X34" s="7">
        <v>350</v>
      </c>
      <c r="Y34" s="16">
        <v>350</v>
      </c>
    </row>
    <row r="35" spans="1:25" ht="14.25" customHeight="1" x14ac:dyDescent="0.2">
      <c r="A35" s="187"/>
      <c r="B35" s="189"/>
      <c r="C35" s="224"/>
      <c r="D35" s="245"/>
      <c r="E35" s="247"/>
      <c r="F35" s="239"/>
      <c r="G35" s="48" t="s">
        <v>122</v>
      </c>
      <c r="H35" s="39">
        <f t="shared" ref="H35:K35" si="19">SUM(H34)</f>
        <v>174.6</v>
      </c>
      <c r="I35" s="39">
        <f t="shared" si="19"/>
        <v>174.6</v>
      </c>
      <c r="J35" s="39">
        <f t="shared" si="19"/>
        <v>133.303</v>
      </c>
      <c r="K35" s="39">
        <f t="shared" si="19"/>
        <v>0</v>
      </c>
      <c r="L35" s="39">
        <f t="shared" ref="L35:M35" si="20">SUM(L34)</f>
        <v>174</v>
      </c>
      <c r="M35" s="39">
        <f t="shared" si="20"/>
        <v>174</v>
      </c>
      <c r="N35" s="39">
        <v>0</v>
      </c>
      <c r="O35" s="39">
        <f t="shared" ref="O35:T35" si="21">SUM(O34)</f>
        <v>0</v>
      </c>
      <c r="P35" s="39">
        <v>142.97999999999999</v>
      </c>
      <c r="Q35" s="43">
        <v>142.97999999999999</v>
      </c>
      <c r="R35" s="43">
        <v>108.25</v>
      </c>
      <c r="S35" s="39">
        <v>0</v>
      </c>
      <c r="T35" s="39">
        <f t="shared" si="21"/>
        <v>174</v>
      </c>
      <c r="U35" s="39">
        <v>174</v>
      </c>
      <c r="V35" s="268"/>
      <c r="W35" s="25">
        <f>SUM(W34)</f>
        <v>300</v>
      </c>
      <c r="X35" s="25">
        <f>SUM(X34)</f>
        <v>350</v>
      </c>
      <c r="Y35" s="26">
        <v>250</v>
      </c>
    </row>
    <row r="36" spans="1:25" ht="14.25" customHeight="1" x14ac:dyDescent="0.2">
      <c r="A36" s="188" t="s">
        <v>21</v>
      </c>
      <c r="B36" s="190" t="s">
        <v>21</v>
      </c>
      <c r="C36" s="225" t="s">
        <v>156</v>
      </c>
      <c r="D36" s="253" t="s">
        <v>157</v>
      </c>
      <c r="E36" s="218" t="s">
        <v>158</v>
      </c>
      <c r="F36" s="263" t="s">
        <v>30</v>
      </c>
      <c r="G36" s="132" t="s">
        <v>38</v>
      </c>
      <c r="H36" s="106">
        <v>1.8</v>
      </c>
      <c r="I36" s="106">
        <v>1.8</v>
      </c>
      <c r="J36" s="106">
        <v>1.24</v>
      </c>
      <c r="K36" s="106">
        <v>0</v>
      </c>
      <c r="L36" s="40">
        <v>3.6</v>
      </c>
      <c r="M36" s="40">
        <v>3.6</v>
      </c>
      <c r="N36" s="40">
        <v>0</v>
      </c>
      <c r="O36" s="40">
        <v>0</v>
      </c>
      <c r="P36" s="40">
        <v>9.8699999999999992</v>
      </c>
      <c r="Q36" s="40">
        <v>9.8699999999999992</v>
      </c>
      <c r="R36" s="40">
        <v>6.32</v>
      </c>
      <c r="S36" s="40">
        <v>0</v>
      </c>
      <c r="T36" s="40">
        <v>3.6</v>
      </c>
      <c r="U36" s="40">
        <v>3.6</v>
      </c>
      <c r="V36" s="270" t="s">
        <v>140</v>
      </c>
      <c r="W36" s="124">
        <v>100</v>
      </c>
      <c r="X36" s="124">
        <v>100</v>
      </c>
      <c r="Y36" s="125">
        <v>100</v>
      </c>
    </row>
    <row r="37" spans="1:25" ht="14.25" customHeight="1" x14ac:dyDescent="0.2">
      <c r="A37" s="198"/>
      <c r="B37" s="196"/>
      <c r="C37" s="254"/>
      <c r="D37" s="265"/>
      <c r="E37" s="220"/>
      <c r="F37" s="264"/>
      <c r="G37" s="48" t="s">
        <v>13</v>
      </c>
      <c r="H37" s="39">
        <v>1.8</v>
      </c>
      <c r="I37" s="39">
        <v>1.8</v>
      </c>
      <c r="J37" s="39">
        <v>1.24</v>
      </c>
      <c r="K37" s="39">
        <v>0</v>
      </c>
      <c r="L37" s="39">
        <v>3.6</v>
      </c>
      <c r="M37" s="39">
        <v>3.6</v>
      </c>
      <c r="N37" s="39">
        <v>0</v>
      </c>
      <c r="O37" s="39">
        <v>0</v>
      </c>
      <c r="P37" s="39">
        <v>9.8699999999999992</v>
      </c>
      <c r="Q37" s="39">
        <v>9.8699999999999992</v>
      </c>
      <c r="R37" s="39">
        <v>6.32</v>
      </c>
      <c r="S37" s="39">
        <v>0</v>
      </c>
      <c r="T37" s="39">
        <v>3.6</v>
      </c>
      <c r="U37" s="39">
        <v>3.6</v>
      </c>
      <c r="V37" s="271"/>
      <c r="W37" s="25">
        <v>100</v>
      </c>
      <c r="X37" s="25">
        <v>100</v>
      </c>
      <c r="Y37" s="26">
        <v>100</v>
      </c>
    </row>
    <row r="38" spans="1:25" x14ac:dyDescent="0.2">
      <c r="A38" s="187" t="s">
        <v>21</v>
      </c>
      <c r="B38" s="189" t="s">
        <v>21</v>
      </c>
      <c r="C38" s="224" t="s">
        <v>74</v>
      </c>
      <c r="D38" s="245" t="s">
        <v>76</v>
      </c>
      <c r="E38" s="247" t="s">
        <v>48</v>
      </c>
      <c r="F38" s="247" t="s">
        <v>25</v>
      </c>
      <c r="G38" s="133" t="s">
        <v>17</v>
      </c>
      <c r="H38" s="40">
        <v>49.4</v>
      </c>
      <c r="I38" s="40">
        <v>49.4</v>
      </c>
      <c r="J38" s="40">
        <v>0</v>
      </c>
      <c r="K38" s="40">
        <v>0</v>
      </c>
      <c r="L38" s="40">
        <v>52.5</v>
      </c>
      <c r="M38" s="40">
        <v>52.5</v>
      </c>
      <c r="N38" s="40">
        <v>0</v>
      </c>
      <c r="O38" s="40">
        <v>0</v>
      </c>
      <c r="P38" s="40">
        <v>55</v>
      </c>
      <c r="Q38" s="40">
        <v>55</v>
      </c>
      <c r="R38" s="40">
        <v>0</v>
      </c>
      <c r="S38" s="40">
        <v>0</v>
      </c>
      <c r="T38" s="40">
        <v>52.5</v>
      </c>
      <c r="U38" s="40">
        <v>62.5</v>
      </c>
      <c r="V38" s="272" t="s">
        <v>90</v>
      </c>
      <c r="W38" s="7">
        <v>9300</v>
      </c>
      <c r="X38" s="7">
        <v>11000</v>
      </c>
      <c r="Y38" s="16">
        <v>11000</v>
      </c>
    </row>
    <row r="39" spans="1:25" x14ac:dyDescent="0.2">
      <c r="A39" s="187"/>
      <c r="B39" s="189"/>
      <c r="C39" s="224"/>
      <c r="D39" s="245"/>
      <c r="E39" s="247"/>
      <c r="F39" s="247"/>
      <c r="G39" s="80" t="s">
        <v>78</v>
      </c>
      <c r="H39" s="39">
        <f t="shared" ref="H39:K39" si="22">SUM(H38)</f>
        <v>49.4</v>
      </c>
      <c r="I39" s="39">
        <f t="shared" si="22"/>
        <v>49.4</v>
      </c>
      <c r="J39" s="39">
        <f t="shared" si="22"/>
        <v>0</v>
      </c>
      <c r="K39" s="39">
        <f t="shared" si="22"/>
        <v>0</v>
      </c>
      <c r="L39" s="43">
        <f>SUM(L38)</f>
        <v>52.5</v>
      </c>
      <c r="M39" s="43">
        <v>52.5</v>
      </c>
      <c r="N39" s="43">
        <v>0</v>
      </c>
      <c r="O39" s="43">
        <f t="shared" ref="O39:U39" si="23">SUM(O38)</f>
        <v>0</v>
      </c>
      <c r="P39" s="39">
        <v>55</v>
      </c>
      <c r="Q39" s="39">
        <v>55</v>
      </c>
      <c r="R39" s="39">
        <v>0</v>
      </c>
      <c r="S39" s="39">
        <v>0</v>
      </c>
      <c r="T39" s="39">
        <v>52.5</v>
      </c>
      <c r="U39" s="39">
        <f t="shared" si="23"/>
        <v>62.5</v>
      </c>
      <c r="V39" s="273"/>
      <c r="W39" s="23">
        <f>SUM(W38)</f>
        <v>9300</v>
      </c>
      <c r="X39" s="23">
        <f>SUM(X38)</f>
        <v>11000</v>
      </c>
      <c r="Y39" s="24">
        <v>11000</v>
      </c>
    </row>
    <row r="40" spans="1:25" ht="36" customHeight="1" x14ac:dyDescent="0.2">
      <c r="A40" s="165" t="s">
        <v>21</v>
      </c>
      <c r="B40" s="166" t="s">
        <v>21</v>
      </c>
      <c r="C40" s="174" t="s">
        <v>188</v>
      </c>
      <c r="D40" s="167" t="s">
        <v>183</v>
      </c>
      <c r="E40" s="173" t="s">
        <v>49</v>
      </c>
      <c r="F40" s="173" t="s">
        <v>30</v>
      </c>
      <c r="G40" s="67" t="s">
        <v>38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13.68</v>
      </c>
      <c r="Q40" s="138">
        <v>13.68</v>
      </c>
      <c r="R40" s="138">
        <v>0</v>
      </c>
      <c r="S40" s="138">
        <v>0</v>
      </c>
      <c r="T40" s="138">
        <v>0</v>
      </c>
      <c r="U40" s="138">
        <v>0</v>
      </c>
      <c r="V40" s="79" t="s">
        <v>191</v>
      </c>
      <c r="W40" s="90">
        <v>10</v>
      </c>
      <c r="X40" s="90">
        <v>10</v>
      </c>
      <c r="Y40" s="90">
        <v>10</v>
      </c>
    </row>
    <row r="41" spans="1:25" ht="45" x14ac:dyDescent="0.2">
      <c r="A41" s="169" t="s">
        <v>21</v>
      </c>
      <c r="B41" s="168" t="s">
        <v>21</v>
      </c>
      <c r="C41" s="174" t="s">
        <v>189</v>
      </c>
      <c r="D41" s="170" t="s">
        <v>185</v>
      </c>
      <c r="E41" s="173" t="s">
        <v>50</v>
      </c>
      <c r="F41" s="173" t="s">
        <v>30</v>
      </c>
      <c r="G41" s="67" t="s">
        <v>38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79" t="s">
        <v>192</v>
      </c>
      <c r="W41" s="90">
        <v>10</v>
      </c>
      <c r="X41" s="90">
        <v>10</v>
      </c>
      <c r="Y41" s="90">
        <v>10</v>
      </c>
    </row>
    <row r="42" spans="1:25" ht="33.75" x14ac:dyDescent="0.2">
      <c r="A42" s="176" t="s">
        <v>21</v>
      </c>
      <c r="B42" s="175" t="s">
        <v>21</v>
      </c>
      <c r="C42" s="174" t="s">
        <v>190</v>
      </c>
      <c r="D42" s="170" t="s">
        <v>184</v>
      </c>
      <c r="E42" s="173" t="s">
        <v>50</v>
      </c>
      <c r="F42" s="173" t="s">
        <v>30</v>
      </c>
      <c r="G42" s="67" t="s">
        <v>38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3.4</v>
      </c>
      <c r="Q42" s="138">
        <v>3.4</v>
      </c>
      <c r="R42" s="138">
        <v>0</v>
      </c>
      <c r="S42" s="138">
        <v>0</v>
      </c>
      <c r="T42" s="138">
        <v>0</v>
      </c>
      <c r="U42" s="138">
        <v>0</v>
      </c>
      <c r="V42" s="79" t="s">
        <v>193</v>
      </c>
      <c r="W42" s="90">
        <v>1</v>
      </c>
      <c r="X42" s="90">
        <v>1</v>
      </c>
      <c r="Y42" s="90">
        <v>1</v>
      </c>
    </row>
    <row r="43" spans="1:25" ht="16.5" customHeight="1" x14ac:dyDescent="0.2">
      <c r="A43" s="187" t="s">
        <v>21</v>
      </c>
      <c r="B43" s="189" t="s">
        <v>21</v>
      </c>
      <c r="C43" s="224" t="s">
        <v>136</v>
      </c>
      <c r="D43" s="216" t="s">
        <v>77</v>
      </c>
      <c r="E43" s="247" t="s">
        <v>51</v>
      </c>
      <c r="F43" s="247" t="s">
        <v>25</v>
      </c>
      <c r="G43" s="45" t="s">
        <v>17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0.1</v>
      </c>
      <c r="Q43" s="40">
        <v>0.1</v>
      </c>
      <c r="R43" s="40">
        <v>0</v>
      </c>
      <c r="S43" s="40">
        <v>0</v>
      </c>
      <c r="T43" s="40">
        <v>0.2</v>
      </c>
      <c r="U43" s="40">
        <v>0.2</v>
      </c>
      <c r="V43" s="259" t="s">
        <v>140</v>
      </c>
      <c r="W43" s="37">
        <v>100</v>
      </c>
      <c r="X43" s="37">
        <v>100</v>
      </c>
      <c r="Y43" s="38">
        <v>100</v>
      </c>
    </row>
    <row r="44" spans="1:25" ht="18" customHeight="1" thickBot="1" x14ac:dyDescent="0.25">
      <c r="A44" s="240"/>
      <c r="B44" s="226"/>
      <c r="C44" s="256"/>
      <c r="D44" s="262"/>
      <c r="E44" s="261"/>
      <c r="F44" s="247"/>
      <c r="G44" s="48" t="s">
        <v>78</v>
      </c>
      <c r="H44" s="39">
        <f t="shared" ref="H44:K44" si="24">SUM(H43)</f>
        <v>0</v>
      </c>
      <c r="I44" s="39">
        <f t="shared" si="24"/>
        <v>0</v>
      </c>
      <c r="J44" s="39">
        <f t="shared" si="24"/>
        <v>0</v>
      </c>
      <c r="K44" s="39">
        <f t="shared" si="24"/>
        <v>0</v>
      </c>
      <c r="L44" s="39">
        <f t="shared" ref="L44:O44" si="25">SUM(L43)</f>
        <v>0</v>
      </c>
      <c r="M44" s="39">
        <f t="shared" si="25"/>
        <v>0</v>
      </c>
      <c r="N44" s="39">
        <f t="shared" si="25"/>
        <v>0</v>
      </c>
      <c r="O44" s="39">
        <f t="shared" si="25"/>
        <v>0</v>
      </c>
      <c r="P44" s="39">
        <v>0.1</v>
      </c>
      <c r="Q44" s="39">
        <v>0.1</v>
      </c>
      <c r="R44" s="39">
        <v>0</v>
      </c>
      <c r="S44" s="39">
        <v>0</v>
      </c>
      <c r="T44" s="39">
        <f>SUM(T43)</f>
        <v>0.2</v>
      </c>
      <c r="U44" s="39">
        <f>SUM(U43)</f>
        <v>0.2</v>
      </c>
      <c r="V44" s="260"/>
      <c r="W44" s="27">
        <v>100</v>
      </c>
      <c r="X44" s="27">
        <f>SUM(X43)</f>
        <v>100</v>
      </c>
      <c r="Y44" s="28">
        <v>100</v>
      </c>
    </row>
    <row r="45" spans="1:25" ht="15" customHeight="1" thickBot="1" x14ac:dyDescent="0.25">
      <c r="A45" s="8" t="s">
        <v>21</v>
      </c>
      <c r="B45" s="9" t="s">
        <v>21</v>
      </c>
      <c r="C45" s="210" t="s">
        <v>14</v>
      </c>
      <c r="D45" s="252"/>
      <c r="E45" s="252"/>
      <c r="F45" s="211"/>
      <c r="G45" s="211"/>
      <c r="H45" s="46">
        <f>SUM(H17,H19,H21,H23,H25,H27,H29,H31,H33,H35,H39,H44+H37)</f>
        <v>7909.6600000000008</v>
      </c>
      <c r="I45" s="46">
        <f>SUM(I17,I19,I21,I23,I25,I27,I29,I31,I33,I35,I39,I44+I37)</f>
        <v>7909.6600000000008</v>
      </c>
      <c r="J45" s="46">
        <f>SUM(J17,J19,J21,J23,J25,J27,J29,J31,J33,J35,J39,J44+J37)</f>
        <v>250.03300000000002</v>
      </c>
      <c r="K45" s="46">
        <f>SUM(K17,K19,K21,K23,K25,K27,K29,K31,K33,K35,K39,K44)</f>
        <v>0</v>
      </c>
      <c r="L45" s="46">
        <f>SUM(L17,L19,L21,L23,L25,L27,L29,L31,L33,L35,L39,L44,L37)</f>
        <v>8565.08</v>
      </c>
      <c r="M45" s="46">
        <f>SUM(M17,M19,M21,M23,M25,M27,M29,M31,M33,M35,M39,M44+M37)</f>
        <v>8565.08</v>
      </c>
      <c r="N45" s="46">
        <f>SUM(N17,N19,N21,N23,N25,N27,N29,N31,N33,N35,N39,N44,N37)</f>
        <v>0</v>
      </c>
      <c r="O45" s="46">
        <f>SUM(O17,O19,O21,O23,O25,O27,O29,O31,O33,O35,O39,O44,O37)</f>
        <v>0</v>
      </c>
      <c r="P45" s="46">
        <f>SUM(P17,P19,P21,P23,P25,P27,P29,P31,P33,P35,P39,P44+P37)</f>
        <v>8995.7499999999982</v>
      </c>
      <c r="Q45" s="46">
        <f>SUM(Q17,Q19,Q21,Q23,Q25,Q27,Q29,Q31,Q33,Q35,Q39,Q44+Q37)</f>
        <v>8986.4499999999989</v>
      </c>
      <c r="R45" s="46">
        <f>SUM(R30:R31)</f>
        <v>0</v>
      </c>
      <c r="S45" s="46">
        <f>SUM(S17,S19,S21,S23,S25,S27,S29,S31,S33,S35,S39,S44)</f>
        <v>9.3000000000000007</v>
      </c>
      <c r="T45" s="46">
        <f>SUM(T17,T19,T21,T23,T25,T27,T29,T31,T33,T35,T39,T44+T37)</f>
        <v>8696.2799999999988</v>
      </c>
      <c r="U45" s="46">
        <f>SUM(U17,U19,U21,U23,U25,U27,U29,U31,U33,U35,U39,U44,U37)</f>
        <v>8751.6600000000017</v>
      </c>
      <c r="V45" s="46"/>
      <c r="W45" s="46"/>
      <c r="X45" s="10" t="s">
        <v>32</v>
      </c>
      <c r="Y45" s="11" t="s">
        <v>32</v>
      </c>
    </row>
    <row r="46" spans="1:25" ht="15.75" customHeight="1" thickBot="1" x14ac:dyDescent="0.25">
      <c r="A46" s="29" t="s">
        <v>21</v>
      </c>
      <c r="B46" s="30" t="s">
        <v>22</v>
      </c>
      <c r="C46" s="235" t="s">
        <v>133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7"/>
    </row>
    <row r="47" spans="1:25" ht="15.75" customHeight="1" x14ac:dyDescent="0.2">
      <c r="A47" s="255" t="s">
        <v>21</v>
      </c>
      <c r="B47" s="251" t="s">
        <v>22</v>
      </c>
      <c r="C47" s="241" t="s">
        <v>21</v>
      </c>
      <c r="D47" s="244" t="s">
        <v>40</v>
      </c>
      <c r="E47" s="246" t="s">
        <v>52</v>
      </c>
      <c r="F47" s="238" t="s">
        <v>30</v>
      </c>
      <c r="G47" s="45" t="s">
        <v>17</v>
      </c>
      <c r="H47" s="153">
        <v>56.22</v>
      </c>
      <c r="I47" s="153">
        <v>56.22</v>
      </c>
      <c r="J47" s="153">
        <v>0</v>
      </c>
      <c r="K47" s="153">
        <v>0</v>
      </c>
      <c r="L47" s="44">
        <v>55</v>
      </c>
      <c r="M47" s="44">
        <v>55</v>
      </c>
      <c r="N47" s="44">
        <v>0</v>
      </c>
      <c r="O47" s="44">
        <v>0</v>
      </c>
      <c r="P47" s="44">
        <v>52.45</v>
      </c>
      <c r="Q47" s="157">
        <v>52.45</v>
      </c>
      <c r="R47" s="44">
        <v>0</v>
      </c>
      <c r="S47" s="157">
        <v>0</v>
      </c>
      <c r="T47" s="44">
        <v>55</v>
      </c>
      <c r="U47" s="44">
        <v>65</v>
      </c>
      <c r="V47" s="242" t="s">
        <v>89</v>
      </c>
      <c r="W47" s="34">
        <v>20</v>
      </c>
      <c r="X47" s="34">
        <v>20</v>
      </c>
      <c r="Y47" s="36">
        <v>20</v>
      </c>
    </row>
    <row r="48" spans="1:25" ht="15.75" customHeight="1" x14ac:dyDescent="0.2">
      <c r="A48" s="187"/>
      <c r="B48" s="189"/>
      <c r="C48" s="224"/>
      <c r="D48" s="245"/>
      <c r="E48" s="247"/>
      <c r="F48" s="239"/>
      <c r="G48" s="48" t="s">
        <v>13</v>
      </c>
      <c r="H48" s="39">
        <f t="shared" ref="H48:K48" si="26">SUM(H47:H47)</f>
        <v>56.22</v>
      </c>
      <c r="I48" s="39">
        <f t="shared" si="26"/>
        <v>56.22</v>
      </c>
      <c r="J48" s="39">
        <f t="shared" si="26"/>
        <v>0</v>
      </c>
      <c r="K48" s="39">
        <f t="shared" si="26"/>
        <v>0</v>
      </c>
      <c r="L48" s="39">
        <f t="shared" ref="L48:O48" si="27">SUM(L47:L47)</f>
        <v>55</v>
      </c>
      <c r="M48" s="39">
        <f t="shared" si="27"/>
        <v>55</v>
      </c>
      <c r="N48" s="39">
        <f t="shared" si="27"/>
        <v>0</v>
      </c>
      <c r="O48" s="39">
        <f t="shared" si="27"/>
        <v>0</v>
      </c>
      <c r="P48" s="39">
        <v>52.45</v>
      </c>
      <c r="Q48" s="39">
        <v>52.45</v>
      </c>
      <c r="R48" s="39">
        <v>0</v>
      </c>
      <c r="S48" s="39">
        <v>0</v>
      </c>
      <c r="T48" s="39">
        <v>55</v>
      </c>
      <c r="U48" s="39">
        <f>SUM(U47:U47)</f>
        <v>65</v>
      </c>
      <c r="V48" s="243"/>
      <c r="W48" s="23">
        <f>SUM(W47:W47)</f>
        <v>20</v>
      </c>
      <c r="X48" s="23">
        <f>SUM(X47:X47)</f>
        <v>20</v>
      </c>
      <c r="Y48" s="24">
        <v>20</v>
      </c>
    </row>
    <row r="49" spans="1:25" ht="12.75" customHeight="1" x14ac:dyDescent="0.2">
      <c r="A49" s="187" t="s">
        <v>21</v>
      </c>
      <c r="B49" s="189" t="s">
        <v>22</v>
      </c>
      <c r="C49" s="224" t="s">
        <v>22</v>
      </c>
      <c r="D49" s="245" t="s">
        <v>71</v>
      </c>
      <c r="E49" s="247" t="s">
        <v>53</v>
      </c>
      <c r="F49" s="239" t="s">
        <v>30</v>
      </c>
      <c r="G49" s="49" t="s">
        <v>39</v>
      </c>
      <c r="H49" s="40">
        <v>269.25</v>
      </c>
      <c r="I49" s="40">
        <v>269.25</v>
      </c>
      <c r="J49" s="40">
        <v>0</v>
      </c>
      <c r="K49" s="40">
        <v>0</v>
      </c>
      <c r="L49" s="40">
        <v>280</v>
      </c>
      <c r="M49" s="40">
        <v>280</v>
      </c>
      <c r="N49" s="40">
        <v>0</v>
      </c>
      <c r="O49" s="40">
        <v>0</v>
      </c>
      <c r="P49" s="40">
        <v>354.6</v>
      </c>
      <c r="Q49" s="40">
        <v>354.6</v>
      </c>
      <c r="R49" s="40">
        <v>0</v>
      </c>
      <c r="S49" s="40">
        <v>0</v>
      </c>
      <c r="T49" s="44">
        <v>310</v>
      </c>
      <c r="U49" s="44">
        <v>310</v>
      </c>
      <c r="V49" s="243" t="s">
        <v>72</v>
      </c>
      <c r="W49" s="7">
        <v>55</v>
      </c>
      <c r="X49" s="7">
        <v>60</v>
      </c>
      <c r="Y49" s="16">
        <v>60</v>
      </c>
    </row>
    <row r="50" spans="1:25" ht="12.75" customHeight="1" x14ac:dyDescent="0.2">
      <c r="A50" s="187"/>
      <c r="B50" s="189"/>
      <c r="C50" s="224"/>
      <c r="D50" s="245"/>
      <c r="E50" s="247"/>
      <c r="F50" s="239"/>
      <c r="G50" s="48" t="s">
        <v>13</v>
      </c>
      <c r="H50" s="39">
        <f t="shared" ref="H50:K50" si="28">SUM(H49:H49)</f>
        <v>269.25</v>
      </c>
      <c r="I50" s="39">
        <f t="shared" si="28"/>
        <v>269.25</v>
      </c>
      <c r="J50" s="39">
        <f t="shared" si="28"/>
        <v>0</v>
      </c>
      <c r="K50" s="39">
        <f t="shared" si="28"/>
        <v>0</v>
      </c>
      <c r="L50" s="39">
        <f t="shared" ref="L50:O50" si="29">SUM(L49:L49)</f>
        <v>280</v>
      </c>
      <c r="M50" s="39">
        <f t="shared" si="29"/>
        <v>280</v>
      </c>
      <c r="N50" s="39">
        <f t="shared" si="29"/>
        <v>0</v>
      </c>
      <c r="O50" s="39">
        <f t="shared" si="29"/>
        <v>0</v>
      </c>
      <c r="P50" s="122">
        <v>354.6</v>
      </c>
      <c r="Q50" s="122">
        <v>354.6</v>
      </c>
      <c r="R50" s="122">
        <v>0</v>
      </c>
      <c r="S50" s="39">
        <v>0</v>
      </c>
      <c r="T50" s="39">
        <f>SUM(T49:T49)</f>
        <v>310</v>
      </c>
      <c r="U50" s="39">
        <f>SUM(U49:U49)</f>
        <v>310</v>
      </c>
      <c r="V50" s="243"/>
      <c r="W50" s="23">
        <v>55</v>
      </c>
      <c r="X50" s="23">
        <f>SUM(X49:X49)</f>
        <v>60</v>
      </c>
      <c r="Y50" s="24">
        <v>60</v>
      </c>
    </row>
    <row r="51" spans="1:25" x14ac:dyDescent="0.2">
      <c r="A51" s="187" t="s">
        <v>21</v>
      </c>
      <c r="B51" s="189" t="s">
        <v>22</v>
      </c>
      <c r="C51" s="224" t="s">
        <v>23</v>
      </c>
      <c r="D51" s="245" t="s">
        <v>41</v>
      </c>
      <c r="E51" s="247" t="s">
        <v>53</v>
      </c>
      <c r="F51" s="239" t="s">
        <v>45</v>
      </c>
      <c r="G51" s="45" t="s">
        <v>17</v>
      </c>
      <c r="H51" s="153">
        <v>353.28</v>
      </c>
      <c r="I51" s="153">
        <v>353.28</v>
      </c>
      <c r="J51" s="153">
        <v>243.27</v>
      </c>
      <c r="K51" s="153">
        <v>0</v>
      </c>
      <c r="L51" s="40">
        <v>400</v>
      </c>
      <c r="M51" s="40">
        <v>400</v>
      </c>
      <c r="N51" s="44">
        <v>0</v>
      </c>
      <c r="O51" s="44">
        <v>0</v>
      </c>
      <c r="P51" s="53">
        <v>434.12400000000002</v>
      </c>
      <c r="Q51" s="53">
        <v>433.18</v>
      </c>
      <c r="R51" s="53">
        <v>295.33</v>
      </c>
      <c r="S51" s="44">
        <v>0.94</v>
      </c>
      <c r="T51" s="44">
        <v>605.47199999999998</v>
      </c>
      <c r="U51" s="44">
        <v>605.47</v>
      </c>
      <c r="V51" s="243" t="s">
        <v>66</v>
      </c>
      <c r="W51" s="250">
        <v>650</v>
      </c>
      <c r="X51" s="250">
        <v>750</v>
      </c>
      <c r="Y51" s="249">
        <v>800</v>
      </c>
    </row>
    <row r="52" spans="1:25" x14ac:dyDescent="0.2">
      <c r="A52" s="187"/>
      <c r="B52" s="189"/>
      <c r="C52" s="224"/>
      <c r="D52" s="245"/>
      <c r="E52" s="247"/>
      <c r="F52" s="239"/>
      <c r="G52" s="45" t="s">
        <v>33</v>
      </c>
      <c r="H52" s="40">
        <v>71</v>
      </c>
      <c r="I52" s="40">
        <v>71</v>
      </c>
      <c r="J52" s="40">
        <v>30.3</v>
      </c>
      <c r="K52" s="40">
        <v>0</v>
      </c>
      <c r="L52" s="40">
        <v>65</v>
      </c>
      <c r="M52" s="40">
        <v>65</v>
      </c>
      <c r="N52" s="40">
        <v>0</v>
      </c>
      <c r="O52" s="40">
        <v>0</v>
      </c>
      <c r="P52" s="104">
        <v>84</v>
      </c>
      <c r="Q52" s="104">
        <v>83.06</v>
      </c>
      <c r="R52" s="104">
        <v>42</v>
      </c>
      <c r="S52" s="40">
        <v>0.94</v>
      </c>
      <c r="T52" s="44">
        <v>75</v>
      </c>
      <c r="U52" s="44">
        <v>75</v>
      </c>
      <c r="V52" s="243"/>
      <c r="W52" s="250"/>
      <c r="X52" s="250"/>
      <c r="Y52" s="249"/>
    </row>
    <row r="53" spans="1:25" x14ac:dyDescent="0.2">
      <c r="A53" s="187"/>
      <c r="B53" s="189"/>
      <c r="C53" s="224"/>
      <c r="D53" s="245"/>
      <c r="E53" s="247"/>
      <c r="F53" s="239"/>
      <c r="G53" s="163" t="s">
        <v>182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104">
        <v>9.48</v>
      </c>
      <c r="Q53" s="104">
        <v>9.48</v>
      </c>
      <c r="R53" s="104">
        <v>0</v>
      </c>
      <c r="S53" s="40">
        <v>0</v>
      </c>
      <c r="T53" s="40">
        <v>5.2</v>
      </c>
      <c r="U53" s="40">
        <v>5.2</v>
      </c>
      <c r="V53" s="243"/>
      <c r="W53" s="250"/>
      <c r="X53" s="250"/>
      <c r="Y53" s="249"/>
    </row>
    <row r="54" spans="1:25" x14ac:dyDescent="0.2">
      <c r="A54" s="187"/>
      <c r="B54" s="189"/>
      <c r="C54" s="224"/>
      <c r="D54" s="245"/>
      <c r="E54" s="247"/>
      <c r="F54" s="239"/>
      <c r="G54" s="45" t="s">
        <v>16</v>
      </c>
      <c r="H54" s="40">
        <v>3.4</v>
      </c>
      <c r="I54" s="40">
        <v>3.4</v>
      </c>
      <c r="J54" s="40">
        <v>2.57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104">
        <v>207.32</v>
      </c>
      <c r="Q54" s="104">
        <v>207.32</v>
      </c>
      <c r="R54" s="104">
        <v>157.12</v>
      </c>
      <c r="S54" s="40">
        <v>0</v>
      </c>
      <c r="T54" s="40">
        <v>229.98</v>
      </c>
      <c r="U54" s="40">
        <v>229.98</v>
      </c>
      <c r="V54" s="243"/>
      <c r="W54" s="250"/>
      <c r="X54" s="250"/>
      <c r="Y54" s="249"/>
    </row>
    <row r="55" spans="1:25" x14ac:dyDescent="0.2">
      <c r="A55" s="187"/>
      <c r="B55" s="189"/>
      <c r="C55" s="224"/>
      <c r="D55" s="245"/>
      <c r="E55" s="247"/>
      <c r="F55" s="239"/>
      <c r="G55" s="48" t="s">
        <v>13</v>
      </c>
      <c r="H55" s="39">
        <f t="shared" ref="H55:K55" si="30">SUM(H51:H54)</f>
        <v>427.67999999999995</v>
      </c>
      <c r="I55" s="39">
        <f t="shared" si="30"/>
        <v>427.67999999999995</v>
      </c>
      <c r="J55" s="39">
        <f t="shared" si="30"/>
        <v>276.14</v>
      </c>
      <c r="K55" s="39">
        <f t="shared" si="30"/>
        <v>0</v>
      </c>
      <c r="L55" s="39">
        <f t="shared" ref="L55:O55" si="31">SUM(L51:L54)</f>
        <v>465</v>
      </c>
      <c r="M55" s="39">
        <f>SUM(M51:M54)</f>
        <v>465</v>
      </c>
      <c r="N55" s="39">
        <f t="shared" si="31"/>
        <v>0</v>
      </c>
      <c r="O55" s="39">
        <f t="shared" si="31"/>
        <v>0</v>
      </c>
      <c r="P55" s="122">
        <f>SUM(P51:P54)</f>
        <v>734.92399999999998</v>
      </c>
      <c r="Q55" s="122">
        <f>SUM(Q51:Q54)</f>
        <v>733.04</v>
      </c>
      <c r="R55" s="122">
        <v>332.33</v>
      </c>
      <c r="S55" s="39">
        <f>SUM(S51:S54)</f>
        <v>1.88</v>
      </c>
      <c r="T55" s="39">
        <f t="shared" ref="T55:U55" si="32">SUM(T51:T54)</f>
        <v>915.65200000000004</v>
      </c>
      <c r="U55" s="39">
        <f t="shared" si="32"/>
        <v>915.65000000000009</v>
      </c>
      <c r="V55" s="243"/>
      <c r="W55" s="23">
        <f>SUM(W51)</f>
        <v>650</v>
      </c>
      <c r="X55" s="23">
        <f>SUM(X51)</f>
        <v>750</v>
      </c>
      <c r="Y55" s="24">
        <v>500</v>
      </c>
    </row>
    <row r="56" spans="1:25" ht="16.5" customHeight="1" x14ac:dyDescent="0.2">
      <c r="A56" s="187" t="s">
        <v>21</v>
      </c>
      <c r="B56" s="189" t="s">
        <v>22</v>
      </c>
      <c r="C56" s="224" t="s">
        <v>24</v>
      </c>
      <c r="D56" s="245" t="s">
        <v>42</v>
      </c>
      <c r="E56" s="247" t="s">
        <v>53</v>
      </c>
      <c r="F56" s="239" t="s">
        <v>30</v>
      </c>
      <c r="G56" s="45" t="s">
        <v>38</v>
      </c>
      <c r="H56" s="40">
        <v>177.94</v>
      </c>
      <c r="I56" s="40">
        <v>177.94</v>
      </c>
      <c r="J56" s="40">
        <v>0</v>
      </c>
      <c r="K56" s="40">
        <v>0</v>
      </c>
      <c r="L56" s="40">
        <v>175</v>
      </c>
      <c r="M56" s="40">
        <v>175</v>
      </c>
      <c r="N56" s="40">
        <v>0</v>
      </c>
      <c r="O56" s="40">
        <v>0</v>
      </c>
      <c r="P56" s="40">
        <v>221.84</v>
      </c>
      <c r="Q56" s="40">
        <v>221.84</v>
      </c>
      <c r="R56" s="40">
        <v>0</v>
      </c>
      <c r="S56" s="40">
        <v>0</v>
      </c>
      <c r="T56" s="40">
        <v>185</v>
      </c>
      <c r="U56" s="40">
        <v>195</v>
      </c>
      <c r="V56" s="248" t="s">
        <v>67</v>
      </c>
      <c r="W56" s="7">
        <v>65</v>
      </c>
      <c r="X56" s="7">
        <v>70</v>
      </c>
      <c r="Y56" s="16">
        <v>75</v>
      </c>
    </row>
    <row r="57" spans="1:25" ht="15" customHeight="1" x14ac:dyDescent="0.2">
      <c r="A57" s="187"/>
      <c r="B57" s="189"/>
      <c r="C57" s="224"/>
      <c r="D57" s="245"/>
      <c r="E57" s="247"/>
      <c r="F57" s="239"/>
      <c r="G57" s="48" t="s">
        <v>13</v>
      </c>
      <c r="H57" s="39">
        <f t="shared" ref="H57:K57" si="33">SUM(H56)</f>
        <v>177.94</v>
      </c>
      <c r="I57" s="39">
        <v>177.94</v>
      </c>
      <c r="J57" s="39">
        <f t="shared" si="33"/>
        <v>0</v>
      </c>
      <c r="K57" s="39">
        <f t="shared" si="33"/>
        <v>0</v>
      </c>
      <c r="L57" s="39">
        <v>175</v>
      </c>
      <c r="M57" s="39">
        <f>SUM(M56)</f>
        <v>175</v>
      </c>
      <c r="N57" s="39">
        <f t="shared" ref="N57:U57" si="34">SUM(N56)</f>
        <v>0</v>
      </c>
      <c r="O57" s="39">
        <f t="shared" si="34"/>
        <v>0</v>
      </c>
      <c r="P57" s="39">
        <v>221.84</v>
      </c>
      <c r="Q57" s="39">
        <v>221.84</v>
      </c>
      <c r="R57" s="39">
        <v>0</v>
      </c>
      <c r="S57" s="39">
        <v>0</v>
      </c>
      <c r="T57" s="39">
        <f t="shared" si="34"/>
        <v>185</v>
      </c>
      <c r="U57" s="39">
        <f t="shared" si="34"/>
        <v>195</v>
      </c>
      <c r="V57" s="248"/>
      <c r="W57" s="23">
        <f>SUM(W56)</f>
        <v>65</v>
      </c>
      <c r="X57" s="23">
        <f>SUM(X56)</f>
        <v>70</v>
      </c>
      <c r="Y57" s="24">
        <v>75</v>
      </c>
    </row>
    <row r="58" spans="1:25" x14ac:dyDescent="0.2">
      <c r="A58" s="187" t="s">
        <v>21</v>
      </c>
      <c r="B58" s="189" t="s">
        <v>22</v>
      </c>
      <c r="C58" s="224" t="s">
        <v>25</v>
      </c>
      <c r="D58" s="245" t="s">
        <v>43</v>
      </c>
      <c r="E58" s="247" t="s">
        <v>54</v>
      </c>
      <c r="F58" s="247" t="s">
        <v>30</v>
      </c>
      <c r="G58" s="45" t="s">
        <v>17</v>
      </c>
      <c r="H58" s="153">
        <v>32.700000000000003</v>
      </c>
      <c r="I58" s="153">
        <v>32.700000000000003</v>
      </c>
      <c r="J58" s="153">
        <v>0</v>
      </c>
      <c r="K58" s="153">
        <v>0</v>
      </c>
      <c r="L58" s="44">
        <v>25</v>
      </c>
      <c r="M58" s="44">
        <v>25</v>
      </c>
      <c r="N58" s="44">
        <v>0</v>
      </c>
      <c r="O58" s="44">
        <v>0</v>
      </c>
      <c r="P58" s="44">
        <v>25</v>
      </c>
      <c r="Q58" s="44">
        <v>25</v>
      </c>
      <c r="R58" s="44">
        <v>0</v>
      </c>
      <c r="S58" s="44">
        <v>0</v>
      </c>
      <c r="T58" s="44">
        <v>30</v>
      </c>
      <c r="U58" s="44">
        <v>30</v>
      </c>
      <c r="V58" s="243" t="s">
        <v>68</v>
      </c>
      <c r="W58" s="7">
        <v>25</v>
      </c>
      <c r="X58" s="7">
        <v>30</v>
      </c>
      <c r="Y58" s="16">
        <v>30</v>
      </c>
    </row>
    <row r="59" spans="1:25" x14ac:dyDescent="0.2">
      <c r="A59" s="187"/>
      <c r="B59" s="189"/>
      <c r="C59" s="224"/>
      <c r="D59" s="245"/>
      <c r="E59" s="247"/>
      <c r="F59" s="247"/>
      <c r="G59" s="48" t="s">
        <v>13</v>
      </c>
      <c r="H59" s="39">
        <f t="shared" ref="H59:K59" si="35">SUM(H58)</f>
        <v>32.700000000000003</v>
      </c>
      <c r="I59" s="39">
        <f t="shared" si="35"/>
        <v>32.700000000000003</v>
      </c>
      <c r="J59" s="39">
        <f t="shared" si="35"/>
        <v>0</v>
      </c>
      <c r="K59" s="39">
        <f t="shared" si="35"/>
        <v>0</v>
      </c>
      <c r="L59" s="39">
        <v>25</v>
      </c>
      <c r="M59" s="39">
        <f>SUM(M58)</f>
        <v>25</v>
      </c>
      <c r="N59" s="39">
        <f t="shared" ref="N59:O59" si="36">SUM(N58)</f>
        <v>0</v>
      </c>
      <c r="O59" s="39">
        <f t="shared" si="36"/>
        <v>0</v>
      </c>
      <c r="P59" s="39">
        <v>25</v>
      </c>
      <c r="Q59" s="39">
        <v>25</v>
      </c>
      <c r="R59" s="39">
        <v>0</v>
      </c>
      <c r="S59" s="39">
        <v>0</v>
      </c>
      <c r="T59" s="39">
        <v>30</v>
      </c>
      <c r="U59" s="39">
        <v>30</v>
      </c>
      <c r="V59" s="243"/>
      <c r="W59" s="23">
        <f>SUM(W58:W58)</f>
        <v>25</v>
      </c>
      <c r="X59" s="23">
        <v>30</v>
      </c>
      <c r="Y59" s="24">
        <v>30</v>
      </c>
    </row>
    <row r="60" spans="1:25" x14ac:dyDescent="0.2">
      <c r="A60" s="187" t="s">
        <v>21</v>
      </c>
      <c r="B60" s="189" t="s">
        <v>22</v>
      </c>
      <c r="C60" s="224" t="s">
        <v>26</v>
      </c>
      <c r="D60" s="245" t="s">
        <v>44</v>
      </c>
      <c r="E60" s="247" t="s">
        <v>55</v>
      </c>
      <c r="F60" s="247" t="s">
        <v>30</v>
      </c>
      <c r="G60" s="50" t="s">
        <v>17</v>
      </c>
      <c r="H60" s="42">
        <v>4.59</v>
      </c>
      <c r="I60" s="42">
        <v>4.59</v>
      </c>
      <c r="J60" s="42">
        <v>0</v>
      </c>
      <c r="K60" s="42">
        <v>0</v>
      </c>
      <c r="L60" s="42">
        <v>5</v>
      </c>
      <c r="M60" s="42">
        <v>5</v>
      </c>
      <c r="N60" s="42">
        <v>0</v>
      </c>
      <c r="O60" s="42">
        <v>0</v>
      </c>
      <c r="P60" s="42">
        <v>3.39</v>
      </c>
      <c r="Q60" s="42">
        <v>3.39</v>
      </c>
      <c r="R60" s="42">
        <v>0</v>
      </c>
      <c r="S60" s="42">
        <v>0</v>
      </c>
      <c r="T60" s="42">
        <v>8</v>
      </c>
      <c r="U60" s="42">
        <v>8</v>
      </c>
      <c r="V60" s="243" t="s">
        <v>88</v>
      </c>
      <c r="W60" s="250">
        <v>3</v>
      </c>
      <c r="X60" s="250">
        <v>4</v>
      </c>
      <c r="Y60" s="249">
        <v>4</v>
      </c>
    </row>
    <row r="61" spans="1:25" x14ac:dyDescent="0.2">
      <c r="A61" s="187"/>
      <c r="B61" s="189"/>
      <c r="C61" s="224"/>
      <c r="D61" s="245"/>
      <c r="E61" s="247"/>
      <c r="F61" s="247"/>
      <c r="G61" s="50" t="s">
        <v>16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243"/>
      <c r="W61" s="250"/>
      <c r="X61" s="250"/>
      <c r="Y61" s="249"/>
    </row>
    <row r="62" spans="1:25" x14ac:dyDescent="0.2">
      <c r="A62" s="187"/>
      <c r="B62" s="189"/>
      <c r="C62" s="224"/>
      <c r="D62" s="245"/>
      <c r="E62" s="247"/>
      <c r="F62" s="247"/>
      <c r="G62" s="48" t="s">
        <v>13</v>
      </c>
      <c r="H62" s="39">
        <f t="shared" ref="H62:K62" si="37">SUM(H60:H61)</f>
        <v>4.59</v>
      </c>
      <c r="I62" s="39">
        <f t="shared" si="37"/>
        <v>4.59</v>
      </c>
      <c r="J62" s="39">
        <f t="shared" si="37"/>
        <v>0</v>
      </c>
      <c r="K62" s="39">
        <f t="shared" si="37"/>
        <v>0</v>
      </c>
      <c r="L62" s="39">
        <f t="shared" ref="L62:O62" si="38">SUM(L60:L61)</f>
        <v>5</v>
      </c>
      <c r="M62" s="39">
        <f>SUM(M60:M61)</f>
        <v>5</v>
      </c>
      <c r="N62" s="39">
        <f t="shared" si="38"/>
        <v>0</v>
      </c>
      <c r="O62" s="39">
        <f t="shared" si="38"/>
        <v>0</v>
      </c>
      <c r="P62" s="39">
        <v>3.39</v>
      </c>
      <c r="Q62" s="39">
        <v>3.39</v>
      </c>
      <c r="R62" s="39">
        <v>0</v>
      </c>
      <c r="S62" s="39">
        <v>0</v>
      </c>
      <c r="T62" s="39">
        <v>8</v>
      </c>
      <c r="U62" s="39">
        <f>SUM(U60:U61)</f>
        <v>8</v>
      </c>
      <c r="V62" s="243"/>
      <c r="W62" s="23">
        <v>3</v>
      </c>
      <c r="X62" s="23">
        <f>SUM(X60)</f>
        <v>4</v>
      </c>
      <c r="Y62" s="24">
        <v>4</v>
      </c>
    </row>
    <row r="63" spans="1:25" ht="18" customHeight="1" x14ac:dyDescent="0.2">
      <c r="A63" s="187" t="s">
        <v>21</v>
      </c>
      <c r="B63" s="189" t="s">
        <v>22</v>
      </c>
      <c r="C63" s="224" t="s">
        <v>27</v>
      </c>
      <c r="D63" s="245" t="s">
        <v>75</v>
      </c>
      <c r="E63" s="247" t="s">
        <v>81</v>
      </c>
      <c r="F63" s="239" t="s">
        <v>82</v>
      </c>
      <c r="G63" s="45" t="s">
        <v>38</v>
      </c>
      <c r="H63" s="106">
        <v>167.87</v>
      </c>
      <c r="I63" s="106">
        <v>167.87</v>
      </c>
      <c r="J63" s="106">
        <v>36.880000000000003</v>
      </c>
      <c r="K63" s="40">
        <v>0</v>
      </c>
      <c r="L63" s="40">
        <v>331</v>
      </c>
      <c r="M63" s="40">
        <v>331</v>
      </c>
      <c r="N63" s="40">
        <v>0</v>
      </c>
      <c r="O63" s="40">
        <v>0</v>
      </c>
      <c r="P63" s="107">
        <v>3.6</v>
      </c>
      <c r="Q63" s="107">
        <v>3.6</v>
      </c>
      <c r="R63" s="106">
        <v>0</v>
      </c>
      <c r="S63" s="40">
        <v>0</v>
      </c>
      <c r="T63" s="40">
        <v>331</v>
      </c>
      <c r="U63" s="40">
        <v>331</v>
      </c>
      <c r="V63" s="329" t="s">
        <v>84</v>
      </c>
      <c r="W63" s="7">
        <v>16</v>
      </c>
      <c r="X63" s="7">
        <v>16</v>
      </c>
      <c r="Y63" s="16">
        <v>16</v>
      </c>
    </row>
    <row r="64" spans="1:25" ht="15.75" customHeight="1" x14ac:dyDescent="0.2">
      <c r="A64" s="187"/>
      <c r="B64" s="189"/>
      <c r="C64" s="224"/>
      <c r="D64" s="245"/>
      <c r="E64" s="247"/>
      <c r="F64" s="239"/>
      <c r="G64" s="48" t="s">
        <v>78</v>
      </c>
      <c r="H64" s="39">
        <f t="shared" ref="H64:K64" si="39">SUM(H63)</f>
        <v>167.87</v>
      </c>
      <c r="I64" s="39">
        <f t="shared" si="39"/>
        <v>167.87</v>
      </c>
      <c r="J64" s="39">
        <f t="shared" si="39"/>
        <v>36.880000000000003</v>
      </c>
      <c r="K64" s="39">
        <f t="shared" si="39"/>
        <v>0</v>
      </c>
      <c r="L64" s="39">
        <v>331</v>
      </c>
      <c r="M64" s="39">
        <f>SUM(M63)</f>
        <v>331</v>
      </c>
      <c r="N64" s="39">
        <v>0</v>
      </c>
      <c r="O64" s="39">
        <f t="shared" ref="O64:U64" si="40">SUM(O63)</f>
        <v>0</v>
      </c>
      <c r="P64" s="39">
        <v>3.6</v>
      </c>
      <c r="Q64" s="39">
        <v>3.6</v>
      </c>
      <c r="R64" s="39">
        <v>0</v>
      </c>
      <c r="S64" s="39">
        <v>0</v>
      </c>
      <c r="T64" s="39">
        <f t="shared" si="40"/>
        <v>331</v>
      </c>
      <c r="U64" s="39">
        <f t="shared" si="40"/>
        <v>331</v>
      </c>
      <c r="V64" s="329"/>
      <c r="W64" s="23">
        <v>16</v>
      </c>
      <c r="X64" s="23">
        <f>SUM(X63)</f>
        <v>16</v>
      </c>
      <c r="Y64" s="24">
        <v>16</v>
      </c>
    </row>
    <row r="65" spans="1:25" ht="15.75" customHeight="1" x14ac:dyDescent="0.2">
      <c r="A65" s="187" t="s">
        <v>21</v>
      </c>
      <c r="B65" s="189" t="s">
        <v>22</v>
      </c>
      <c r="C65" s="191" t="s">
        <v>28</v>
      </c>
      <c r="D65" s="245" t="s">
        <v>100</v>
      </c>
      <c r="E65" s="239" t="s">
        <v>101</v>
      </c>
      <c r="F65" s="239" t="s">
        <v>30</v>
      </c>
      <c r="G65" s="50" t="s">
        <v>39</v>
      </c>
      <c r="H65" s="40">
        <v>9.7899999999999991</v>
      </c>
      <c r="I65" s="40">
        <v>9.7899999999999991</v>
      </c>
      <c r="J65" s="40">
        <v>0</v>
      </c>
      <c r="K65" s="40">
        <v>0</v>
      </c>
      <c r="L65" s="40">
        <v>11</v>
      </c>
      <c r="M65" s="40">
        <v>11</v>
      </c>
      <c r="N65" s="40">
        <v>0</v>
      </c>
      <c r="O65" s="40">
        <v>0</v>
      </c>
      <c r="P65" s="40">
        <v>10.050000000000001</v>
      </c>
      <c r="Q65" s="40">
        <v>10.050000000000001</v>
      </c>
      <c r="R65" s="40">
        <v>0</v>
      </c>
      <c r="S65" s="40">
        <v>0</v>
      </c>
      <c r="T65" s="40">
        <v>10</v>
      </c>
      <c r="U65" s="40">
        <v>15</v>
      </c>
      <c r="V65" s="329" t="s">
        <v>119</v>
      </c>
      <c r="W65" s="7">
        <v>100</v>
      </c>
      <c r="X65" s="7">
        <v>100</v>
      </c>
      <c r="Y65" s="16">
        <v>100</v>
      </c>
    </row>
    <row r="66" spans="1:25" ht="17.25" customHeight="1" thickBot="1" x14ac:dyDescent="0.25">
      <c r="A66" s="240"/>
      <c r="B66" s="226"/>
      <c r="C66" s="353"/>
      <c r="D66" s="253"/>
      <c r="E66" s="263"/>
      <c r="F66" s="338"/>
      <c r="G66" s="48" t="s">
        <v>78</v>
      </c>
      <c r="H66" s="59">
        <f t="shared" ref="H66:K66" si="41">SUM(H65)</f>
        <v>9.7899999999999991</v>
      </c>
      <c r="I66" s="59">
        <f t="shared" si="41"/>
        <v>9.7899999999999991</v>
      </c>
      <c r="J66" s="59">
        <f t="shared" si="41"/>
        <v>0</v>
      </c>
      <c r="K66" s="59">
        <f t="shared" si="41"/>
        <v>0</v>
      </c>
      <c r="L66" s="59">
        <v>11</v>
      </c>
      <c r="M66" s="59">
        <f>SUM(M65)</f>
        <v>11</v>
      </c>
      <c r="N66" s="59">
        <f t="shared" ref="N66:U66" si="42">SUM(N65)</f>
        <v>0</v>
      </c>
      <c r="O66" s="59">
        <f t="shared" si="42"/>
        <v>0</v>
      </c>
      <c r="P66" s="59">
        <v>10.050000000000001</v>
      </c>
      <c r="Q66" s="59">
        <v>10.050000000000001</v>
      </c>
      <c r="R66" s="59">
        <v>0</v>
      </c>
      <c r="S66" s="59">
        <v>0</v>
      </c>
      <c r="T66" s="59">
        <f t="shared" si="42"/>
        <v>10</v>
      </c>
      <c r="U66" s="59">
        <f t="shared" si="42"/>
        <v>15</v>
      </c>
      <c r="V66" s="272"/>
      <c r="W66" s="27">
        <f>SUM(W65)</f>
        <v>100</v>
      </c>
      <c r="X66" s="27">
        <f>SUM(X65)</f>
        <v>100</v>
      </c>
      <c r="Y66" s="28">
        <v>100</v>
      </c>
    </row>
    <row r="67" spans="1:25" ht="15" customHeight="1" x14ac:dyDescent="0.2">
      <c r="A67" s="229" t="s">
        <v>21</v>
      </c>
      <c r="B67" s="228" t="s">
        <v>22</v>
      </c>
      <c r="C67" s="347" t="s">
        <v>136</v>
      </c>
      <c r="D67" s="217" t="s">
        <v>121</v>
      </c>
      <c r="E67" s="263" t="s">
        <v>132</v>
      </c>
      <c r="F67" s="335" t="s">
        <v>25</v>
      </c>
      <c r="G67" s="45"/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270" t="s">
        <v>124</v>
      </c>
      <c r="W67" s="342">
        <v>13</v>
      </c>
      <c r="X67" s="342">
        <v>0</v>
      </c>
      <c r="Y67" s="413">
        <v>0</v>
      </c>
    </row>
    <row r="68" spans="1:25" ht="12" customHeight="1" x14ac:dyDescent="0.2">
      <c r="A68" s="197"/>
      <c r="B68" s="195"/>
      <c r="C68" s="193"/>
      <c r="D68" s="351"/>
      <c r="E68" s="334"/>
      <c r="F68" s="334"/>
      <c r="G68" s="45" t="s">
        <v>17</v>
      </c>
      <c r="H68" s="98">
        <v>12.3</v>
      </c>
      <c r="I68" s="98">
        <v>0</v>
      </c>
      <c r="J68" s="98">
        <v>0</v>
      </c>
      <c r="K68" s="98">
        <v>12.3</v>
      </c>
      <c r="L68" s="98">
        <v>31</v>
      </c>
      <c r="M68" s="98">
        <v>0</v>
      </c>
      <c r="N68" s="98">
        <v>0</v>
      </c>
      <c r="O68" s="98">
        <v>31</v>
      </c>
      <c r="P68" s="98">
        <v>31</v>
      </c>
      <c r="Q68" s="98">
        <v>0</v>
      </c>
      <c r="R68" s="98">
        <v>0</v>
      </c>
      <c r="S68" s="98">
        <v>31</v>
      </c>
      <c r="T68" s="98">
        <v>0</v>
      </c>
      <c r="U68" s="98">
        <v>0</v>
      </c>
      <c r="V68" s="352"/>
      <c r="W68" s="340"/>
      <c r="X68" s="340"/>
      <c r="Y68" s="414"/>
    </row>
    <row r="69" spans="1:25" ht="12.75" customHeight="1" thickBot="1" x14ac:dyDescent="0.25">
      <c r="A69" s="197"/>
      <c r="B69" s="195"/>
      <c r="C69" s="193"/>
      <c r="D69" s="351"/>
      <c r="E69" s="334"/>
      <c r="F69" s="334"/>
      <c r="G69" s="45" t="s">
        <v>65</v>
      </c>
      <c r="H69" s="98">
        <v>37.299999999999997</v>
      </c>
      <c r="I69" s="98">
        <v>0</v>
      </c>
      <c r="J69" s="98">
        <v>0</v>
      </c>
      <c r="K69" s="98">
        <v>37.299999999999997</v>
      </c>
      <c r="L69" s="98">
        <v>175.4</v>
      </c>
      <c r="M69" s="98">
        <v>0</v>
      </c>
      <c r="N69" s="98">
        <v>0</v>
      </c>
      <c r="O69" s="98">
        <v>175.4</v>
      </c>
      <c r="P69" s="98">
        <v>175.4</v>
      </c>
      <c r="Q69" s="98">
        <v>0</v>
      </c>
      <c r="R69" s="98">
        <v>0</v>
      </c>
      <c r="S69" s="98">
        <v>175.4</v>
      </c>
      <c r="T69" s="98">
        <v>0</v>
      </c>
      <c r="U69" s="98">
        <v>0</v>
      </c>
      <c r="V69" s="352"/>
      <c r="W69" s="343"/>
      <c r="X69" s="343"/>
      <c r="Y69" s="415"/>
    </row>
    <row r="70" spans="1:25" ht="17.25" customHeight="1" thickBot="1" x14ac:dyDescent="0.25">
      <c r="A70" s="230"/>
      <c r="B70" s="231"/>
      <c r="C70" s="354"/>
      <c r="D70" s="348"/>
      <c r="E70" s="264"/>
      <c r="F70" s="363"/>
      <c r="G70" s="48" t="s">
        <v>13</v>
      </c>
      <c r="H70" s="131">
        <v>49.6</v>
      </c>
      <c r="I70" s="60">
        <v>0</v>
      </c>
      <c r="J70" s="60">
        <v>0</v>
      </c>
      <c r="K70" s="131">
        <v>49.6</v>
      </c>
      <c r="L70" s="60">
        <f>SUM(L67:L69)</f>
        <v>206.4</v>
      </c>
      <c r="M70" s="60">
        <f>SUM(M67:M69)</f>
        <v>0</v>
      </c>
      <c r="N70" s="60">
        <f t="shared" ref="N70:O70" si="43">SUM(N67:N69)</f>
        <v>0</v>
      </c>
      <c r="O70" s="60">
        <f t="shared" si="43"/>
        <v>206.4</v>
      </c>
      <c r="P70" s="131">
        <f>SUM(P68:P69)</f>
        <v>206.4</v>
      </c>
      <c r="Q70" s="131">
        <f>SUM(Q68:Q69)</f>
        <v>0</v>
      </c>
      <c r="R70" s="60">
        <v>0</v>
      </c>
      <c r="S70" s="131">
        <v>206.4</v>
      </c>
      <c r="T70" s="60">
        <v>0</v>
      </c>
      <c r="U70" s="60">
        <v>0</v>
      </c>
      <c r="V70" s="271"/>
      <c r="W70" s="57">
        <v>13</v>
      </c>
      <c r="X70" s="57">
        <v>0</v>
      </c>
      <c r="Y70" s="58">
        <v>0</v>
      </c>
    </row>
    <row r="71" spans="1:25" ht="17.25" customHeight="1" x14ac:dyDescent="0.2">
      <c r="A71" s="229" t="s">
        <v>21</v>
      </c>
      <c r="B71" s="228" t="s">
        <v>22</v>
      </c>
      <c r="C71" s="347" t="s">
        <v>142</v>
      </c>
      <c r="D71" s="217" t="s">
        <v>147</v>
      </c>
      <c r="E71" s="263" t="s">
        <v>81</v>
      </c>
      <c r="F71" s="335" t="s">
        <v>30</v>
      </c>
      <c r="G71" s="45" t="s">
        <v>17</v>
      </c>
      <c r="H71" s="98">
        <v>64.5</v>
      </c>
      <c r="I71" s="98">
        <v>64.5</v>
      </c>
      <c r="J71" s="98">
        <v>0</v>
      </c>
      <c r="K71" s="98">
        <v>0</v>
      </c>
      <c r="L71" s="98">
        <v>40</v>
      </c>
      <c r="M71" s="98">
        <v>40</v>
      </c>
      <c r="N71" s="98">
        <v>0</v>
      </c>
      <c r="O71" s="98">
        <v>0</v>
      </c>
      <c r="P71" s="98">
        <v>40</v>
      </c>
      <c r="Q71" s="98">
        <v>40</v>
      </c>
      <c r="R71" s="98">
        <v>0</v>
      </c>
      <c r="S71" s="98">
        <v>0</v>
      </c>
      <c r="T71" s="98">
        <v>40</v>
      </c>
      <c r="U71" s="98">
        <v>40</v>
      </c>
      <c r="V71" s="270" t="s">
        <v>140</v>
      </c>
      <c r="W71" s="357">
        <v>100</v>
      </c>
      <c r="X71" s="357">
        <v>100</v>
      </c>
      <c r="Y71" s="360">
        <v>100</v>
      </c>
    </row>
    <row r="72" spans="1:25" ht="12.75" customHeight="1" x14ac:dyDescent="0.2">
      <c r="A72" s="197"/>
      <c r="B72" s="195"/>
      <c r="C72" s="193"/>
      <c r="D72" s="351"/>
      <c r="E72" s="334"/>
      <c r="F72" s="334"/>
      <c r="G72" s="45" t="s">
        <v>16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352"/>
      <c r="W72" s="358"/>
      <c r="X72" s="358"/>
      <c r="Y72" s="361"/>
    </row>
    <row r="73" spans="1:25" ht="9.75" customHeight="1" thickBot="1" x14ac:dyDescent="0.25">
      <c r="A73" s="197"/>
      <c r="B73" s="195"/>
      <c r="C73" s="193"/>
      <c r="D73" s="351"/>
      <c r="E73" s="334"/>
      <c r="F73" s="334"/>
      <c r="G73" s="45" t="s">
        <v>65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98">
        <v>0</v>
      </c>
      <c r="U73" s="98">
        <v>0</v>
      </c>
      <c r="V73" s="352"/>
      <c r="W73" s="359"/>
      <c r="X73" s="359"/>
      <c r="Y73" s="362"/>
    </row>
    <row r="74" spans="1:25" ht="17.25" customHeight="1" thickBot="1" x14ac:dyDescent="0.25">
      <c r="A74" s="230"/>
      <c r="B74" s="196"/>
      <c r="C74" s="194"/>
      <c r="D74" s="351"/>
      <c r="E74" s="334"/>
      <c r="F74" s="334"/>
      <c r="G74" s="61" t="s">
        <v>13</v>
      </c>
      <c r="H74" s="60">
        <v>64.5</v>
      </c>
      <c r="I74" s="60">
        <v>64.5</v>
      </c>
      <c r="J74" s="60">
        <v>0</v>
      </c>
      <c r="K74" s="60">
        <v>0</v>
      </c>
      <c r="L74" s="60">
        <f t="shared" ref="L74:O74" si="44">SUM(L71+L72+L73)</f>
        <v>40</v>
      </c>
      <c r="M74" s="60">
        <f>SUM(M71+M72+M73)</f>
        <v>40</v>
      </c>
      <c r="N74" s="60">
        <f t="shared" si="44"/>
        <v>0</v>
      </c>
      <c r="O74" s="60">
        <f t="shared" si="44"/>
        <v>0</v>
      </c>
      <c r="P74" s="60">
        <v>40</v>
      </c>
      <c r="Q74" s="60">
        <v>40</v>
      </c>
      <c r="R74" s="60">
        <v>0</v>
      </c>
      <c r="S74" s="60">
        <v>0</v>
      </c>
      <c r="T74" s="60">
        <v>40</v>
      </c>
      <c r="U74" s="60">
        <v>40</v>
      </c>
      <c r="V74" s="271"/>
      <c r="W74" s="76">
        <v>100</v>
      </c>
      <c r="X74" s="76">
        <v>100</v>
      </c>
      <c r="Y74" s="77">
        <v>100</v>
      </c>
    </row>
    <row r="75" spans="1:25" ht="20.25" customHeight="1" x14ac:dyDescent="0.2">
      <c r="A75" s="229" t="s">
        <v>21</v>
      </c>
      <c r="B75" s="190" t="s">
        <v>22</v>
      </c>
      <c r="C75" s="209" t="s">
        <v>74</v>
      </c>
      <c r="D75" s="217" t="s">
        <v>179</v>
      </c>
      <c r="E75" s="263" t="s">
        <v>127</v>
      </c>
      <c r="F75" s="263" t="s">
        <v>30</v>
      </c>
      <c r="G75" s="45" t="s">
        <v>17</v>
      </c>
      <c r="H75" s="98">
        <v>0</v>
      </c>
      <c r="I75" s="98">
        <v>0</v>
      </c>
      <c r="J75" s="98">
        <v>0</v>
      </c>
      <c r="K75" s="98">
        <v>0</v>
      </c>
      <c r="L75" s="98">
        <v>3.05</v>
      </c>
      <c r="M75" s="98">
        <v>3.05</v>
      </c>
      <c r="N75" s="98">
        <v>0</v>
      </c>
      <c r="O75" s="98">
        <v>0</v>
      </c>
      <c r="P75" s="98">
        <v>3.05</v>
      </c>
      <c r="Q75" s="98">
        <v>3.05</v>
      </c>
      <c r="R75" s="98">
        <v>0</v>
      </c>
      <c r="S75" s="98">
        <v>0</v>
      </c>
      <c r="T75" s="98">
        <v>12.21</v>
      </c>
      <c r="U75" s="98">
        <v>9.17</v>
      </c>
      <c r="V75" s="270" t="s">
        <v>181</v>
      </c>
      <c r="W75" s="339">
        <v>1</v>
      </c>
      <c r="X75" s="339">
        <v>1</v>
      </c>
      <c r="Y75" s="339">
        <v>1</v>
      </c>
    </row>
    <row r="76" spans="1:25" ht="20.25" customHeight="1" x14ac:dyDescent="0.2">
      <c r="A76" s="197"/>
      <c r="B76" s="195"/>
      <c r="C76" s="193"/>
      <c r="D76" s="351"/>
      <c r="E76" s="334"/>
      <c r="F76" s="334"/>
      <c r="G76" s="156" t="s">
        <v>16</v>
      </c>
      <c r="H76" s="98">
        <v>0</v>
      </c>
      <c r="I76" s="98">
        <v>0</v>
      </c>
      <c r="J76" s="98">
        <v>0</v>
      </c>
      <c r="K76" s="98">
        <v>0</v>
      </c>
      <c r="L76" s="98">
        <v>3.05</v>
      </c>
      <c r="M76" s="98">
        <v>3.05</v>
      </c>
      <c r="N76" s="98">
        <v>0</v>
      </c>
      <c r="O76" s="98">
        <v>0</v>
      </c>
      <c r="P76" s="98">
        <v>3.05</v>
      </c>
      <c r="Q76" s="98">
        <v>3.05</v>
      </c>
      <c r="R76" s="98">
        <v>0</v>
      </c>
      <c r="S76" s="98">
        <v>0</v>
      </c>
      <c r="T76" s="98">
        <v>12.21</v>
      </c>
      <c r="U76" s="98">
        <v>9.16</v>
      </c>
      <c r="V76" s="352"/>
      <c r="W76" s="340"/>
      <c r="X76" s="340"/>
      <c r="Y76" s="340"/>
    </row>
    <row r="77" spans="1:25" ht="20.25" customHeight="1" x14ac:dyDescent="0.2">
      <c r="A77" s="197"/>
      <c r="B77" s="195"/>
      <c r="C77" s="193"/>
      <c r="D77" s="351"/>
      <c r="E77" s="334"/>
      <c r="F77" s="334"/>
      <c r="G77" s="156" t="s">
        <v>65</v>
      </c>
      <c r="H77" s="98">
        <v>0</v>
      </c>
      <c r="I77" s="98">
        <v>0</v>
      </c>
      <c r="J77" s="98">
        <v>0</v>
      </c>
      <c r="K77" s="98">
        <v>0</v>
      </c>
      <c r="L77" s="98">
        <v>34.6</v>
      </c>
      <c r="M77" s="98">
        <v>34.6</v>
      </c>
      <c r="N77" s="98">
        <v>0</v>
      </c>
      <c r="O77" s="98">
        <v>0</v>
      </c>
      <c r="P77" s="98">
        <v>34.6</v>
      </c>
      <c r="Q77" s="98">
        <v>34.6</v>
      </c>
      <c r="R77" s="98">
        <v>0</v>
      </c>
      <c r="S77" s="98">
        <v>0</v>
      </c>
      <c r="T77" s="98">
        <v>138.41999999999999</v>
      </c>
      <c r="U77" s="98">
        <v>103.83</v>
      </c>
      <c r="V77" s="352"/>
      <c r="W77" s="341"/>
      <c r="X77" s="341"/>
      <c r="Y77" s="341"/>
    </row>
    <row r="78" spans="1:25" ht="25.5" customHeight="1" x14ac:dyDescent="0.2">
      <c r="A78" s="197"/>
      <c r="B78" s="195"/>
      <c r="C78" s="193"/>
      <c r="D78" s="351"/>
      <c r="E78" s="334"/>
      <c r="F78" s="334"/>
      <c r="G78" s="101" t="s">
        <v>120</v>
      </c>
      <c r="H78" s="102">
        <v>0</v>
      </c>
      <c r="I78" s="102">
        <v>0</v>
      </c>
      <c r="J78" s="102">
        <v>0</v>
      </c>
      <c r="K78" s="102">
        <v>0</v>
      </c>
      <c r="L78" s="102">
        <f>SUM(L75:L77)</f>
        <v>40.700000000000003</v>
      </c>
      <c r="M78" s="102">
        <f>SUM(M75:M77)</f>
        <v>40.700000000000003</v>
      </c>
      <c r="N78" s="102">
        <f t="shared" ref="N78:U78" si="45">SUM(N75:N77)</f>
        <v>0</v>
      </c>
      <c r="O78" s="102">
        <f t="shared" si="45"/>
        <v>0</v>
      </c>
      <c r="P78" s="102">
        <f t="shared" si="45"/>
        <v>40.700000000000003</v>
      </c>
      <c r="Q78" s="102">
        <f t="shared" si="45"/>
        <v>40.700000000000003</v>
      </c>
      <c r="R78" s="102">
        <f t="shared" si="45"/>
        <v>0</v>
      </c>
      <c r="S78" s="102">
        <f t="shared" si="45"/>
        <v>0</v>
      </c>
      <c r="T78" s="102">
        <f t="shared" si="45"/>
        <v>162.83999999999997</v>
      </c>
      <c r="U78" s="102">
        <f t="shared" si="45"/>
        <v>122.16</v>
      </c>
      <c r="V78" s="271"/>
      <c r="W78" s="100">
        <v>1</v>
      </c>
      <c r="X78" s="100">
        <v>1</v>
      </c>
      <c r="Y78" s="100">
        <v>1</v>
      </c>
    </row>
    <row r="79" spans="1:25" ht="13.5" hidden="1" customHeight="1" x14ac:dyDescent="0.2">
      <c r="A79" s="197"/>
      <c r="B79" s="195"/>
      <c r="C79" s="193"/>
      <c r="D79" s="351"/>
      <c r="E79" s="334"/>
      <c r="F79" s="334"/>
      <c r="G79" s="45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79"/>
      <c r="W79" s="90"/>
      <c r="X79" s="90"/>
      <c r="Y79" s="90"/>
    </row>
    <row r="80" spans="1:25" ht="15.75" hidden="1" customHeight="1" thickBot="1" x14ac:dyDescent="0.25">
      <c r="A80" s="230"/>
      <c r="B80" s="195"/>
      <c r="C80" s="193"/>
      <c r="D80" s="348"/>
      <c r="E80" s="264"/>
      <c r="F80" s="334"/>
      <c r="G80" s="78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65"/>
      <c r="W80" s="76"/>
      <c r="X80" s="76"/>
      <c r="Y80" s="89"/>
    </row>
    <row r="81" spans="1:25" ht="17.25" hidden="1" customHeight="1" x14ac:dyDescent="0.2">
      <c r="A81" s="29"/>
      <c r="B81" s="30"/>
      <c r="C81" s="75"/>
      <c r="D81" s="66"/>
      <c r="E81" s="74"/>
      <c r="F81" s="88"/>
      <c r="G81" s="78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65"/>
      <c r="W81" s="76"/>
      <c r="X81" s="76"/>
      <c r="Y81" s="89"/>
    </row>
    <row r="82" spans="1:25" ht="24" customHeight="1" x14ac:dyDescent="0.2">
      <c r="A82" s="234" t="s">
        <v>21</v>
      </c>
      <c r="B82" s="190" t="s">
        <v>22</v>
      </c>
      <c r="C82" s="209" t="s">
        <v>30</v>
      </c>
      <c r="D82" s="217" t="s">
        <v>175</v>
      </c>
      <c r="E82" s="263" t="s">
        <v>176</v>
      </c>
      <c r="F82" s="263" t="s">
        <v>30</v>
      </c>
      <c r="G82" s="150" t="s">
        <v>17</v>
      </c>
      <c r="H82" s="40">
        <v>0</v>
      </c>
      <c r="I82" s="40">
        <v>0</v>
      </c>
      <c r="J82" s="40">
        <v>0</v>
      </c>
      <c r="K82" s="40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R82" s="151">
        <v>0</v>
      </c>
      <c r="S82" s="151">
        <v>0</v>
      </c>
      <c r="T82" s="151">
        <v>0</v>
      </c>
      <c r="U82" s="151">
        <v>0</v>
      </c>
      <c r="V82" s="349" t="s">
        <v>177</v>
      </c>
      <c r="W82" s="152">
        <v>0</v>
      </c>
      <c r="X82" s="152">
        <v>0</v>
      </c>
      <c r="Y82" s="152">
        <v>0</v>
      </c>
    </row>
    <row r="83" spans="1:25" ht="25.5" customHeight="1" x14ac:dyDescent="0.2">
      <c r="A83" s="233"/>
      <c r="B83" s="196"/>
      <c r="C83" s="194"/>
      <c r="D83" s="348"/>
      <c r="E83" s="264"/>
      <c r="F83" s="264"/>
      <c r="G83" s="80" t="s">
        <v>13</v>
      </c>
      <c r="H83" s="154">
        <v>0</v>
      </c>
      <c r="I83" s="154">
        <v>0</v>
      </c>
      <c r="J83" s="154">
        <v>0</v>
      </c>
      <c r="K83" s="154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350"/>
      <c r="W83" s="137">
        <v>0</v>
      </c>
      <c r="X83" s="137">
        <v>0</v>
      </c>
      <c r="Y83" s="137">
        <v>0</v>
      </c>
    </row>
    <row r="84" spans="1:25" ht="17.25" customHeight="1" x14ac:dyDescent="0.2">
      <c r="A84" s="232" t="s">
        <v>21</v>
      </c>
      <c r="B84" s="195" t="s">
        <v>22</v>
      </c>
      <c r="C84" s="193" t="s">
        <v>135</v>
      </c>
      <c r="D84" s="351" t="s">
        <v>169</v>
      </c>
      <c r="E84" s="334" t="s">
        <v>170</v>
      </c>
      <c r="F84" s="334" t="s">
        <v>30</v>
      </c>
      <c r="G84" s="148" t="s">
        <v>17</v>
      </c>
      <c r="H84" s="149">
        <v>0</v>
      </c>
      <c r="I84" s="149">
        <v>0</v>
      </c>
      <c r="J84" s="149">
        <v>0</v>
      </c>
      <c r="K84" s="149">
        <v>0</v>
      </c>
      <c r="L84" s="149">
        <v>0.17</v>
      </c>
      <c r="M84" s="149">
        <v>0.17</v>
      </c>
      <c r="N84" s="149">
        <v>0</v>
      </c>
      <c r="O84" s="149">
        <v>0</v>
      </c>
      <c r="P84" s="149">
        <v>0.17</v>
      </c>
      <c r="Q84" s="149">
        <v>0.17</v>
      </c>
      <c r="R84" s="149">
        <v>0</v>
      </c>
      <c r="S84" s="149">
        <v>0</v>
      </c>
      <c r="T84" s="149">
        <v>0.17</v>
      </c>
      <c r="U84" s="149">
        <v>0.17</v>
      </c>
      <c r="V84" s="352" t="s">
        <v>140</v>
      </c>
      <c r="W84" s="395">
        <v>100</v>
      </c>
      <c r="X84" s="395">
        <v>100</v>
      </c>
      <c r="Y84" s="395">
        <v>100</v>
      </c>
    </row>
    <row r="85" spans="1:25" ht="17.25" customHeight="1" x14ac:dyDescent="0.2">
      <c r="A85" s="232"/>
      <c r="B85" s="195"/>
      <c r="C85" s="193"/>
      <c r="D85" s="351"/>
      <c r="E85" s="334"/>
      <c r="F85" s="334"/>
      <c r="G85" s="142" t="s">
        <v>16</v>
      </c>
      <c r="H85" s="138">
        <v>0</v>
      </c>
      <c r="I85" s="138">
        <v>0</v>
      </c>
      <c r="J85" s="138">
        <v>0</v>
      </c>
      <c r="K85" s="138">
        <v>0</v>
      </c>
      <c r="L85" s="138">
        <v>0.16</v>
      </c>
      <c r="M85" s="138">
        <v>0.16</v>
      </c>
      <c r="N85" s="138">
        <v>0</v>
      </c>
      <c r="O85" s="138">
        <v>0</v>
      </c>
      <c r="P85" s="138">
        <v>0.16</v>
      </c>
      <c r="Q85" s="138">
        <v>0.16</v>
      </c>
      <c r="R85" s="138">
        <v>0</v>
      </c>
      <c r="S85" s="138">
        <v>0</v>
      </c>
      <c r="T85" s="138">
        <v>0.17</v>
      </c>
      <c r="U85" s="138">
        <v>0.17</v>
      </c>
      <c r="V85" s="352"/>
      <c r="W85" s="395"/>
      <c r="X85" s="395"/>
      <c r="Y85" s="395"/>
    </row>
    <row r="86" spans="1:25" ht="17.25" customHeight="1" thickBot="1" x14ac:dyDescent="0.25">
      <c r="A86" s="232"/>
      <c r="B86" s="195"/>
      <c r="C86" s="193"/>
      <c r="D86" s="351"/>
      <c r="E86" s="334"/>
      <c r="F86" s="334"/>
      <c r="G86" s="142" t="s">
        <v>65</v>
      </c>
      <c r="H86" s="138">
        <v>0</v>
      </c>
      <c r="I86" s="138">
        <v>0</v>
      </c>
      <c r="J86" s="138">
        <v>0</v>
      </c>
      <c r="K86" s="138">
        <v>0</v>
      </c>
      <c r="L86" s="138">
        <v>1.93</v>
      </c>
      <c r="M86" s="138">
        <v>1.93</v>
      </c>
      <c r="N86" s="138">
        <v>0</v>
      </c>
      <c r="O86" s="138">
        <v>0</v>
      </c>
      <c r="P86" s="138">
        <v>1.93</v>
      </c>
      <c r="Q86" s="138">
        <v>1.93</v>
      </c>
      <c r="R86" s="138">
        <v>0</v>
      </c>
      <c r="S86" s="138">
        <v>0</v>
      </c>
      <c r="T86" s="138">
        <v>1.93</v>
      </c>
      <c r="U86" s="138">
        <v>1.93</v>
      </c>
      <c r="V86" s="352"/>
      <c r="W86" s="395"/>
      <c r="X86" s="395"/>
      <c r="Y86" s="396"/>
    </row>
    <row r="87" spans="1:25" ht="17.25" customHeight="1" thickBot="1" x14ac:dyDescent="0.25">
      <c r="A87" s="233"/>
      <c r="B87" s="196"/>
      <c r="C87" s="194"/>
      <c r="D87" s="348"/>
      <c r="E87" s="264"/>
      <c r="F87" s="264"/>
      <c r="G87" s="48" t="s">
        <v>13</v>
      </c>
      <c r="H87" s="39">
        <v>0</v>
      </c>
      <c r="I87" s="39">
        <v>0</v>
      </c>
      <c r="J87" s="39">
        <v>0</v>
      </c>
      <c r="K87" s="39">
        <v>0</v>
      </c>
      <c r="L87" s="39">
        <v>2.2599999999999998</v>
      </c>
      <c r="M87" s="39">
        <v>2.2599999999999998</v>
      </c>
      <c r="N87" s="39">
        <v>0</v>
      </c>
      <c r="O87" s="39">
        <v>0</v>
      </c>
      <c r="P87" s="39">
        <v>2.2599999999999998</v>
      </c>
      <c r="Q87" s="39">
        <v>2.2599999999999998</v>
      </c>
      <c r="R87" s="39">
        <v>0</v>
      </c>
      <c r="S87" s="39">
        <v>0</v>
      </c>
      <c r="T87" s="39">
        <v>2.27</v>
      </c>
      <c r="U87" s="39">
        <v>2.27</v>
      </c>
      <c r="V87" s="271"/>
      <c r="W87" s="145">
        <v>100</v>
      </c>
      <c r="X87" s="145">
        <v>100</v>
      </c>
      <c r="Y87" s="145">
        <v>100</v>
      </c>
    </row>
    <row r="88" spans="1:25" ht="24.75" customHeight="1" thickBot="1" x14ac:dyDescent="0.25">
      <c r="A88" s="20" t="s">
        <v>21</v>
      </c>
      <c r="B88" s="21" t="s">
        <v>22</v>
      </c>
      <c r="C88" s="210" t="s">
        <v>14</v>
      </c>
      <c r="D88" s="211"/>
      <c r="E88" s="211"/>
      <c r="F88" s="211"/>
      <c r="G88" s="212"/>
      <c r="H88" s="46">
        <f>SUM(H48,H50,H55,H57,H59,H62,H64,H66,H70,H74,H78,H87,H83)</f>
        <v>1260.1399999999999</v>
      </c>
      <c r="I88" s="46">
        <f>SUM(I48,I50,I55,I57,I59,I62,I64,I66,I70,I74,I78,I87,I83)</f>
        <v>1210.54</v>
      </c>
      <c r="J88" s="46">
        <f>SUM(J48,J50,J55,J57,J59,J62,J64,J66,J70,J74,J78,J87)</f>
        <v>313.02</v>
      </c>
      <c r="K88" s="46">
        <f>SUM(K48,K50,K55,K57,K59,K62,K64,K66,K70,K74,K78,K87)</f>
        <v>49.6</v>
      </c>
      <c r="L88" s="46">
        <f>SUM(L48,L50,L55,L57,L59,L62,L64,L66,L70,L74,L78,L87,L83)</f>
        <v>1636.3600000000001</v>
      </c>
      <c r="M88" s="46">
        <f>SUM(M48,M50,M55,M57,M59,M62,M64,M66,M70,M74,M78,M87,M83)</f>
        <v>1429.96</v>
      </c>
      <c r="N88" s="46">
        <f t="shared" ref="N88:R88" si="46">SUM(N48,N50,N55,N57,N59,N62,N64,N66,N70,N74,N78,N87)</f>
        <v>0</v>
      </c>
      <c r="O88" s="46">
        <f t="shared" si="46"/>
        <v>206.4</v>
      </c>
      <c r="P88" s="46">
        <f>SUM(P48,P50,P55,P57,P59,P62,P64,P66,P70,P74,P78,P87+P83)</f>
        <v>1695.2139999999999</v>
      </c>
      <c r="Q88" s="181">
        <f t="shared" si="46"/>
        <v>1486.9299999999998</v>
      </c>
      <c r="R88" s="46">
        <f t="shared" si="46"/>
        <v>332.33</v>
      </c>
      <c r="S88" s="46">
        <f>SUM(S48,S50,S55,S57,S59,S62,S64,S66,S70,S74,S78,S87+S83)</f>
        <v>208.28</v>
      </c>
      <c r="T88" s="46">
        <f>SUM(T48,T50,T55,T57,T59,T62,T64,T66,T70,T74,T78,T87,T83)</f>
        <v>2049.7620000000002</v>
      </c>
      <c r="U88" s="46">
        <f>SUM(U48,U50,U55,U57,U59,U62,U64,U66,U70,U74,U78,U87,U83)</f>
        <v>2034.0800000000002</v>
      </c>
      <c r="V88" s="31" t="s">
        <v>32</v>
      </c>
      <c r="W88" s="32"/>
      <c r="X88" s="32"/>
      <c r="Y88" s="33"/>
    </row>
    <row r="89" spans="1:25" ht="16.5" customHeight="1" thickBot="1" x14ac:dyDescent="0.25">
      <c r="A89" s="29" t="s">
        <v>21</v>
      </c>
      <c r="B89" s="21" t="s">
        <v>23</v>
      </c>
      <c r="C89" s="221" t="s">
        <v>62</v>
      </c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3"/>
    </row>
    <row r="90" spans="1:25" ht="15.75" customHeight="1" x14ac:dyDescent="0.2">
      <c r="A90" s="192" t="s">
        <v>21</v>
      </c>
      <c r="B90" s="189" t="s">
        <v>23</v>
      </c>
      <c r="C90" s="224" t="s">
        <v>22</v>
      </c>
      <c r="D90" s="216" t="s">
        <v>174</v>
      </c>
      <c r="E90" s="247" t="s">
        <v>127</v>
      </c>
      <c r="F90" s="332" t="s">
        <v>30</v>
      </c>
      <c r="G90" s="47" t="s">
        <v>17</v>
      </c>
      <c r="H90" s="153">
        <v>15.38</v>
      </c>
      <c r="I90" s="153">
        <v>0</v>
      </c>
      <c r="J90" s="153">
        <v>0</v>
      </c>
      <c r="K90" s="153">
        <v>15.38</v>
      </c>
      <c r="L90" s="51">
        <v>0</v>
      </c>
      <c r="M90" s="51">
        <v>0</v>
      </c>
      <c r="N90" s="52">
        <v>0</v>
      </c>
      <c r="O90" s="147">
        <v>0</v>
      </c>
      <c r="P90" s="52">
        <v>0</v>
      </c>
      <c r="Q90" s="52">
        <v>0</v>
      </c>
      <c r="R90" s="52">
        <v>0</v>
      </c>
      <c r="S90" s="52">
        <v>0</v>
      </c>
      <c r="T90" s="44">
        <v>0</v>
      </c>
      <c r="U90" s="44">
        <v>0</v>
      </c>
      <c r="V90" s="272" t="s">
        <v>134</v>
      </c>
      <c r="W90" s="330">
        <v>0</v>
      </c>
      <c r="X90" s="330">
        <v>0</v>
      </c>
      <c r="Y90" s="420">
        <v>0</v>
      </c>
    </row>
    <row r="91" spans="1:25" ht="15.75" customHeight="1" x14ac:dyDescent="0.2">
      <c r="A91" s="192"/>
      <c r="B91" s="189"/>
      <c r="C91" s="224"/>
      <c r="D91" s="216"/>
      <c r="E91" s="247"/>
      <c r="F91" s="332"/>
      <c r="G91" s="49" t="s">
        <v>112</v>
      </c>
      <c r="H91" s="153">
        <v>0</v>
      </c>
      <c r="I91" s="52">
        <v>0</v>
      </c>
      <c r="J91" s="52">
        <v>0</v>
      </c>
      <c r="K91" s="153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259"/>
      <c r="W91" s="331"/>
      <c r="X91" s="331"/>
      <c r="Y91" s="421"/>
    </row>
    <row r="92" spans="1:25" ht="25.5" customHeight="1" thickBot="1" x14ac:dyDescent="0.25">
      <c r="A92" s="192"/>
      <c r="B92" s="190"/>
      <c r="C92" s="225"/>
      <c r="D92" s="217"/>
      <c r="E92" s="218"/>
      <c r="F92" s="333"/>
      <c r="G92" s="48" t="s">
        <v>13</v>
      </c>
      <c r="H92" s="39">
        <f t="shared" ref="H92:O92" si="47">SUM(H90:H91)</f>
        <v>15.38</v>
      </c>
      <c r="I92" s="39">
        <f t="shared" si="47"/>
        <v>0</v>
      </c>
      <c r="J92" s="39">
        <f t="shared" si="47"/>
        <v>0</v>
      </c>
      <c r="K92" s="39">
        <f t="shared" si="47"/>
        <v>15.38</v>
      </c>
      <c r="L92" s="39">
        <f t="shared" si="47"/>
        <v>0</v>
      </c>
      <c r="M92" s="39">
        <f>SUM(M90:M91)</f>
        <v>0</v>
      </c>
      <c r="N92" s="39">
        <f t="shared" si="47"/>
        <v>0</v>
      </c>
      <c r="O92" s="39">
        <f t="shared" si="47"/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f>SUM(U90:U91)</f>
        <v>0</v>
      </c>
      <c r="V92" s="260"/>
      <c r="W92" s="27">
        <v>0</v>
      </c>
      <c r="X92" s="27">
        <f>SUM(X90)</f>
        <v>0</v>
      </c>
      <c r="Y92" s="28">
        <v>0</v>
      </c>
    </row>
    <row r="93" spans="1:25" ht="12" customHeight="1" x14ac:dyDescent="0.2">
      <c r="A93" s="199" t="s">
        <v>21</v>
      </c>
      <c r="B93" s="202" t="s">
        <v>23</v>
      </c>
      <c r="C93" s="184" t="s">
        <v>142</v>
      </c>
      <c r="D93" s="213" t="s">
        <v>153</v>
      </c>
      <c r="E93" s="218" t="s">
        <v>37</v>
      </c>
      <c r="F93" s="218" t="s">
        <v>30</v>
      </c>
      <c r="G93" s="45" t="s">
        <v>16</v>
      </c>
      <c r="H93" s="115">
        <v>0</v>
      </c>
      <c r="I93" s="115">
        <v>0</v>
      </c>
      <c r="J93" s="115">
        <v>0</v>
      </c>
      <c r="K93" s="115">
        <v>0</v>
      </c>
      <c r="L93" s="98">
        <v>144</v>
      </c>
      <c r="M93" s="98">
        <v>144</v>
      </c>
      <c r="N93" s="115">
        <v>0</v>
      </c>
      <c r="O93" s="115">
        <v>0</v>
      </c>
      <c r="P93" s="106">
        <v>144</v>
      </c>
      <c r="Q93" s="106">
        <v>144</v>
      </c>
      <c r="R93" s="115">
        <v>0</v>
      </c>
      <c r="S93" s="115">
        <v>0</v>
      </c>
      <c r="T93" s="106">
        <v>0</v>
      </c>
      <c r="U93" s="106">
        <v>0</v>
      </c>
      <c r="V93" s="344" t="s">
        <v>140</v>
      </c>
      <c r="W93" s="336">
        <v>100</v>
      </c>
      <c r="X93" s="336">
        <v>0</v>
      </c>
      <c r="Y93" s="355">
        <v>0</v>
      </c>
    </row>
    <row r="94" spans="1:25" ht="12" customHeight="1" x14ac:dyDescent="0.2">
      <c r="A94" s="200"/>
      <c r="B94" s="203"/>
      <c r="C94" s="185"/>
      <c r="D94" s="214"/>
      <c r="E94" s="219"/>
      <c r="F94" s="219"/>
      <c r="G94" s="45" t="s">
        <v>17</v>
      </c>
      <c r="H94" s="115">
        <v>0</v>
      </c>
      <c r="I94" s="115">
        <v>0</v>
      </c>
      <c r="J94" s="115">
        <v>0</v>
      </c>
      <c r="K94" s="115">
        <v>0</v>
      </c>
      <c r="L94" s="98">
        <v>16</v>
      </c>
      <c r="M94" s="98">
        <v>16</v>
      </c>
      <c r="N94" s="115">
        <v>0</v>
      </c>
      <c r="O94" s="115">
        <v>0</v>
      </c>
      <c r="P94" s="106">
        <v>16</v>
      </c>
      <c r="Q94" s="106">
        <v>16</v>
      </c>
      <c r="R94" s="115">
        <v>0</v>
      </c>
      <c r="S94" s="115">
        <v>0</v>
      </c>
      <c r="T94" s="106">
        <v>0</v>
      </c>
      <c r="U94" s="106">
        <v>0</v>
      </c>
      <c r="V94" s="345"/>
      <c r="W94" s="337"/>
      <c r="X94" s="337"/>
      <c r="Y94" s="356"/>
    </row>
    <row r="95" spans="1:25" ht="28.5" customHeight="1" x14ac:dyDescent="0.2">
      <c r="A95" s="201"/>
      <c r="B95" s="227"/>
      <c r="C95" s="186"/>
      <c r="D95" s="215"/>
      <c r="E95" s="220"/>
      <c r="F95" s="220"/>
      <c r="G95" s="48" t="s">
        <v>13</v>
      </c>
      <c r="H95" s="39">
        <v>0</v>
      </c>
      <c r="I95" s="39">
        <v>0</v>
      </c>
      <c r="J95" s="39">
        <v>0</v>
      </c>
      <c r="K95" s="39">
        <v>0</v>
      </c>
      <c r="L95" s="39">
        <f t="shared" ref="L95:N95" si="48">SUM(L93:L94)</f>
        <v>160</v>
      </c>
      <c r="M95" s="39">
        <f>SUM(M93:M94)</f>
        <v>160</v>
      </c>
      <c r="N95" s="39">
        <f t="shared" si="48"/>
        <v>0</v>
      </c>
      <c r="O95" s="39">
        <f>SUM(O93:O94)</f>
        <v>0</v>
      </c>
      <c r="P95" s="39">
        <v>160</v>
      </c>
      <c r="Q95" s="39">
        <v>160</v>
      </c>
      <c r="R95" s="39">
        <v>0</v>
      </c>
      <c r="S95" s="39">
        <v>0</v>
      </c>
      <c r="T95" s="39">
        <v>0</v>
      </c>
      <c r="U95" s="39">
        <v>0</v>
      </c>
      <c r="V95" s="346"/>
      <c r="W95" s="25">
        <v>100</v>
      </c>
      <c r="X95" s="25">
        <v>0</v>
      </c>
      <c r="Y95" s="26">
        <v>0</v>
      </c>
    </row>
    <row r="96" spans="1:25" ht="21.75" customHeight="1" x14ac:dyDescent="0.2">
      <c r="A96" s="108"/>
      <c r="B96" s="202" t="s">
        <v>23</v>
      </c>
      <c r="C96" s="184" t="s">
        <v>135</v>
      </c>
      <c r="D96" s="213" t="s">
        <v>154</v>
      </c>
      <c r="E96" s="218" t="s">
        <v>37</v>
      </c>
      <c r="F96" s="218" t="s">
        <v>30</v>
      </c>
      <c r="G96" s="142" t="s">
        <v>16</v>
      </c>
      <c r="H96" s="40">
        <v>0</v>
      </c>
      <c r="I96" s="40">
        <v>0</v>
      </c>
      <c r="J96" s="40">
        <v>0</v>
      </c>
      <c r="K96" s="40">
        <v>0</v>
      </c>
      <c r="L96" s="40">
        <v>122</v>
      </c>
      <c r="M96" s="40">
        <v>122</v>
      </c>
      <c r="N96" s="40">
        <v>0</v>
      </c>
      <c r="O96" s="40">
        <v>0</v>
      </c>
      <c r="P96" s="40">
        <v>122</v>
      </c>
      <c r="Q96" s="40">
        <v>122</v>
      </c>
      <c r="R96" s="40">
        <v>0</v>
      </c>
      <c r="S96" s="40">
        <v>0</v>
      </c>
      <c r="T96" s="107">
        <v>0</v>
      </c>
      <c r="U96" s="106">
        <v>0</v>
      </c>
      <c r="V96" s="267" t="s">
        <v>140</v>
      </c>
      <c r="W96" s="385">
        <v>100</v>
      </c>
      <c r="X96" s="385">
        <v>0</v>
      </c>
      <c r="Y96" s="411">
        <v>0</v>
      </c>
    </row>
    <row r="97" spans="1:30" ht="21.75" customHeight="1" x14ac:dyDescent="0.2">
      <c r="A97" s="135"/>
      <c r="B97" s="203"/>
      <c r="C97" s="185"/>
      <c r="D97" s="214"/>
      <c r="E97" s="219"/>
      <c r="F97" s="219"/>
      <c r="G97" s="142" t="s">
        <v>17</v>
      </c>
      <c r="H97" s="40">
        <v>0</v>
      </c>
      <c r="I97" s="40">
        <v>0</v>
      </c>
      <c r="J97" s="40">
        <v>0</v>
      </c>
      <c r="K97" s="40">
        <v>0</v>
      </c>
      <c r="L97" s="40">
        <v>30</v>
      </c>
      <c r="M97" s="40">
        <v>30</v>
      </c>
      <c r="N97" s="40">
        <v>0</v>
      </c>
      <c r="O97" s="40">
        <v>0</v>
      </c>
      <c r="P97" s="40">
        <v>30</v>
      </c>
      <c r="Q97" s="40">
        <v>30</v>
      </c>
      <c r="R97" s="40">
        <v>0</v>
      </c>
      <c r="S97" s="40">
        <v>0</v>
      </c>
      <c r="T97" s="107">
        <v>0</v>
      </c>
      <c r="U97" s="106">
        <v>0</v>
      </c>
      <c r="V97" s="389"/>
      <c r="W97" s="358"/>
      <c r="X97" s="358"/>
      <c r="Y97" s="361"/>
    </row>
    <row r="98" spans="1:30" ht="22.5" customHeight="1" thickBot="1" x14ac:dyDescent="0.25">
      <c r="A98" s="108" t="s">
        <v>21</v>
      </c>
      <c r="B98" s="204"/>
      <c r="C98" s="185"/>
      <c r="D98" s="214"/>
      <c r="E98" s="219"/>
      <c r="F98" s="219"/>
      <c r="G98" s="142"/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107">
        <v>0</v>
      </c>
      <c r="U98" s="106">
        <v>0</v>
      </c>
      <c r="V98" s="345"/>
      <c r="W98" s="386"/>
      <c r="X98" s="386"/>
      <c r="Y98" s="412"/>
    </row>
    <row r="99" spans="1:30" ht="17.25" customHeight="1" x14ac:dyDescent="0.2">
      <c r="A99" s="111"/>
      <c r="B99" s="205"/>
      <c r="C99" s="186"/>
      <c r="D99" s="215"/>
      <c r="E99" s="220"/>
      <c r="F99" s="220"/>
      <c r="G99" s="48" t="s">
        <v>13</v>
      </c>
      <c r="H99" s="39">
        <f>SUM(H96:H98)</f>
        <v>0</v>
      </c>
      <c r="I99" s="39">
        <f t="shared" ref="I99:O99" si="49">SUM(I96:I98)</f>
        <v>0</v>
      </c>
      <c r="J99" s="39">
        <f t="shared" si="49"/>
        <v>0</v>
      </c>
      <c r="K99" s="39">
        <f t="shared" si="49"/>
        <v>0</v>
      </c>
      <c r="L99" s="39">
        <f t="shared" si="49"/>
        <v>152</v>
      </c>
      <c r="M99" s="39">
        <f>SUM(M96:M98)</f>
        <v>152</v>
      </c>
      <c r="N99" s="39">
        <f t="shared" si="49"/>
        <v>0</v>
      </c>
      <c r="O99" s="39">
        <f t="shared" si="49"/>
        <v>0</v>
      </c>
      <c r="P99" s="39">
        <v>152</v>
      </c>
      <c r="Q99" s="39">
        <v>152</v>
      </c>
      <c r="R99" s="39">
        <v>0</v>
      </c>
      <c r="S99" s="39">
        <v>0</v>
      </c>
      <c r="T99" s="39">
        <f>SUM(T96:T98)</f>
        <v>0</v>
      </c>
      <c r="U99" s="39">
        <v>0</v>
      </c>
      <c r="V99" s="346"/>
      <c r="W99" s="25">
        <v>100</v>
      </c>
      <c r="X99" s="25">
        <v>0</v>
      </c>
      <c r="Y99" s="112">
        <v>0</v>
      </c>
    </row>
    <row r="100" spans="1:30" ht="17.25" customHeight="1" x14ac:dyDescent="0.2">
      <c r="A100" s="119"/>
      <c r="B100" s="120"/>
      <c r="C100" s="206" t="s">
        <v>143</v>
      </c>
      <c r="D100" s="391" t="s">
        <v>149</v>
      </c>
      <c r="E100" s="382" t="s">
        <v>37</v>
      </c>
      <c r="F100" s="382" t="s">
        <v>30</v>
      </c>
      <c r="G100" s="143" t="s">
        <v>16</v>
      </c>
      <c r="H100" s="104">
        <v>0</v>
      </c>
      <c r="I100" s="104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267" t="s">
        <v>140</v>
      </c>
      <c r="W100" s="385">
        <v>0</v>
      </c>
      <c r="X100" s="385">
        <v>0</v>
      </c>
      <c r="Y100" s="411">
        <v>0</v>
      </c>
    </row>
    <row r="101" spans="1:30" ht="17.25" customHeight="1" x14ac:dyDescent="0.2">
      <c r="A101" s="119" t="s">
        <v>21</v>
      </c>
      <c r="B101" s="120" t="s">
        <v>23</v>
      </c>
      <c r="C101" s="207"/>
      <c r="D101" s="391"/>
      <c r="E101" s="383"/>
      <c r="F101" s="383"/>
      <c r="G101" s="143" t="s">
        <v>17</v>
      </c>
      <c r="H101" s="104">
        <v>20.059999999999999</v>
      </c>
      <c r="I101" s="104">
        <v>0</v>
      </c>
      <c r="J101" s="40">
        <v>0</v>
      </c>
      <c r="K101" s="40">
        <v>20.059999999999999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345"/>
      <c r="W101" s="386"/>
      <c r="X101" s="386"/>
      <c r="Y101" s="412"/>
    </row>
    <row r="102" spans="1:30" ht="17.25" customHeight="1" x14ac:dyDescent="0.2">
      <c r="A102" s="119"/>
      <c r="B102" s="120"/>
      <c r="C102" s="208"/>
      <c r="D102" s="392"/>
      <c r="E102" s="384"/>
      <c r="F102" s="384"/>
      <c r="G102" s="121" t="s">
        <v>13</v>
      </c>
      <c r="H102" s="122">
        <v>20.059999999999999</v>
      </c>
      <c r="I102" s="122">
        <v>0</v>
      </c>
      <c r="J102" s="39">
        <v>0</v>
      </c>
      <c r="K102" s="39">
        <v>20.059999999999999</v>
      </c>
      <c r="L102" s="39">
        <v>0</v>
      </c>
      <c r="M102" s="39">
        <f>SUM(M100:M101)</f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46"/>
      <c r="W102" s="25">
        <v>0</v>
      </c>
      <c r="X102" s="25">
        <v>0</v>
      </c>
      <c r="Y102" s="26">
        <v>0</v>
      </c>
    </row>
    <row r="103" spans="1:30" ht="12" customHeight="1" x14ac:dyDescent="0.2">
      <c r="A103" s="199" t="s">
        <v>21</v>
      </c>
      <c r="B103" s="202" t="s">
        <v>23</v>
      </c>
      <c r="C103" s="184" t="s">
        <v>144</v>
      </c>
      <c r="D103" s="213" t="s">
        <v>139</v>
      </c>
      <c r="E103" s="218" t="s">
        <v>37</v>
      </c>
      <c r="F103" s="218" t="s">
        <v>30</v>
      </c>
      <c r="G103" s="45" t="s">
        <v>16</v>
      </c>
      <c r="H103" s="106">
        <v>0</v>
      </c>
      <c r="I103" s="106">
        <v>0</v>
      </c>
      <c r="J103" s="106">
        <v>0</v>
      </c>
      <c r="K103" s="106">
        <v>0</v>
      </c>
      <c r="L103" s="106">
        <v>202</v>
      </c>
      <c r="M103" s="106">
        <v>202</v>
      </c>
      <c r="N103" s="106">
        <v>0</v>
      </c>
      <c r="O103" s="106">
        <v>0</v>
      </c>
      <c r="P103" s="106">
        <v>202</v>
      </c>
      <c r="Q103" s="106">
        <v>202</v>
      </c>
      <c r="R103" s="106">
        <v>0</v>
      </c>
      <c r="S103" s="106">
        <v>0</v>
      </c>
      <c r="T103" s="107">
        <v>280</v>
      </c>
      <c r="U103" s="107">
        <v>271</v>
      </c>
      <c r="V103" s="267" t="s">
        <v>140</v>
      </c>
      <c r="W103" s="387">
        <v>100</v>
      </c>
      <c r="X103" s="387">
        <v>100</v>
      </c>
      <c r="Y103" s="418">
        <v>100</v>
      </c>
    </row>
    <row r="104" spans="1:30" ht="12" customHeight="1" x14ac:dyDescent="0.2">
      <c r="A104" s="200"/>
      <c r="B104" s="203"/>
      <c r="C104" s="185"/>
      <c r="D104" s="214"/>
      <c r="E104" s="219"/>
      <c r="F104" s="219"/>
      <c r="G104" s="134" t="s">
        <v>17</v>
      </c>
      <c r="H104" s="106">
        <v>0</v>
      </c>
      <c r="I104" s="106">
        <v>0</v>
      </c>
      <c r="J104" s="106">
        <v>0</v>
      </c>
      <c r="K104" s="106">
        <v>0</v>
      </c>
      <c r="L104" s="106">
        <v>22</v>
      </c>
      <c r="M104" s="106">
        <v>22</v>
      </c>
      <c r="N104" s="106">
        <v>0</v>
      </c>
      <c r="O104" s="106">
        <v>0</v>
      </c>
      <c r="P104" s="106">
        <v>22</v>
      </c>
      <c r="Q104" s="106">
        <v>22</v>
      </c>
      <c r="R104" s="106">
        <v>0</v>
      </c>
      <c r="S104" s="106">
        <v>0</v>
      </c>
      <c r="T104" s="107">
        <v>31</v>
      </c>
      <c r="U104" s="107">
        <v>22</v>
      </c>
      <c r="V104" s="389"/>
      <c r="W104" s="388"/>
      <c r="X104" s="388"/>
      <c r="Y104" s="419"/>
    </row>
    <row r="105" spans="1:30" ht="12" customHeight="1" x14ac:dyDescent="0.2">
      <c r="A105" s="200"/>
      <c r="B105" s="203"/>
      <c r="C105" s="185"/>
      <c r="D105" s="214"/>
      <c r="E105" s="219"/>
      <c r="F105" s="219"/>
      <c r="G105" s="45"/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7">
        <v>0</v>
      </c>
      <c r="U105" s="107">
        <v>0</v>
      </c>
      <c r="V105" s="389"/>
      <c r="W105" s="337"/>
      <c r="X105" s="337"/>
      <c r="Y105" s="356"/>
    </row>
    <row r="106" spans="1:30" ht="23.25" customHeight="1" thickBot="1" x14ac:dyDescent="0.25">
      <c r="A106" s="201"/>
      <c r="B106" s="227"/>
      <c r="C106" s="186"/>
      <c r="D106" s="215"/>
      <c r="E106" s="220"/>
      <c r="F106" s="220"/>
      <c r="G106" s="48" t="s">
        <v>13</v>
      </c>
      <c r="H106" s="39">
        <f>SUM(H103+H105)</f>
        <v>0</v>
      </c>
      <c r="I106" s="39">
        <f>SUM(I103+I105)</f>
        <v>0</v>
      </c>
      <c r="J106" s="39">
        <f>SUM(J103+J105)</f>
        <v>0</v>
      </c>
      <c r="K106" s="39">
        <f>SUM(K103+K105)</f>
        <v>0</v>
      </c>
      <c r="L106" s="39">
        <f>SUM(L103+L105+L104)</f>
        <v>224</v>
      </c>
      <c r="M106" s="39">
        <f>SUM(M103+M105+M104)</f>
        <v>224</v>
      </c>
      <c r="N106" s="39">
        <f>SUM(N103+N105)</f>
        <v>0</v>
      </c>
      <c r="O106" s="39">
        <f>SUM(O103+O105)</f>
        <v>0</v>
      </c>
      <c r="P106" s="39">
        <v>224</v>
      </c>
      <c r="Q106" s="39">
        <v>224</v>
      </c>
      <c r="R106" s="39">
        <v>0</v>
      </c>
      <c r="S106" s="39">
        <v>0</v>
      </c>
      <c r="T106" s="122">
        <f>SUM(T100:T105)</f>
        <v>311</v>
      </c>
      <c r="U106" s="122">
        <f>SUM(U100:U105)</f>
        <v>293</v>
      </c>
      <c r="V106" s="390"/>
      <c r="W106" s="25">
        <v>100</v>
      </c>
      <c r="X106" s="25">
        <v>100</v>
      </c>
      <c r="Y106" s="26">
        <v>100</v>
      </c>
    </row>
    <row r="107" spans="1:30" ht="11.25" customHeight="1" x14ac:dyDescent="0.2">
      <c r="A107" s="192" t="s">
        <v>21</v>
      </c>
      <c r="B107" s="190" t="s">
        <v>23</v>
      </c>
      <c r="C107" s="209" t="s">
        <v>136</v>
      </c>
      <c r="D107" s="217" t="s">
        <v>151</v>
      </c>
      <c r="E107" s="218" t="s">
        <v>127</v>
      </c>
      <c r="F107" s="218" t="s">
        <v>30</v>
      </c>
      <c r="G107" s="159" t="s">
        <v>17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106">
        <v>7</v>
      </c>
      <c r="Q107" s="106">
        <v>7</v>
      </c>
      <c r="R107" s="40">
        <v>0</v>
      </c>
      <c r="S107" s="40">
        <v>0</v>
      </c>
      <c r="T107" s="40">
        <v>0</v>
      </c>
      <c r="U107" s="40">
        <v>0</v>
      </c>
      <c r="V107" s="344" t="s">
        <v>125</v>
      </c>
      <c r="W107" s="385">
        <v>1</v>
      </c>
      <c r="X107" s="385">
        <v>0</v>
      </c>
      <c r="Y107" s="411">
        <v>0</v>
      </c>
    </row>
    <row r="108" spans="1:30" ht="11.25" customHeight="1" x14ac:dyDescent="0.2">
      <c r="A108" s="192"/>
      <c r="B108" s="195"/>
      <c r="C108" s="193"/>
      <c r="D108" s="351"/>
      <c r="E108" s="219"/>
      <c r="F108" s="219"/>
      <c r="G108" s="134" t="s">
        <v>16</v>
      </c>
      <c r="H108" s="40">
        <v>210</v>
      </c>
      <c r="I108" s="40">
        <v>210</v>
      </c>
      <c r="J108" s="40">
        <v>0</v>
      </c>
      <c r="K108" s="40">
        <v>0</v>
      </c>
      <c r="L108" s="40">
        <v>70</v>
      </c>
      <c r="M108" s="40">
        <v>70</v>
      </c>
      <c r="N108" s="40">
        <v>0</v>
      </c>
      <c r="O108" s="40">
        <v>0</v>
      </c>
      <c r="P108" s="40">
        <v>63</v>
      </c>
      <c r="Q108" s="40">
        <v>63</v>
      </c>
      <c r="R108" s="40">
        <v>0</v>
      </c>
      <c r="S108" s="40">
        <v>0</v>
      </c>
      <c r="T108" s="40">
        <v>0</v>
      </c>
      <c r="U108" s="40">
        <v>0</v>
      </c>
      <c r="V108" s="389"/>
      <c r="W108" s="358"/>
      <c r="X108" s="358"/>
      <c r="Y108" s="361"/>
    </row>
    <row r="109" spans="1:30" ht="16.5" customHeight="1" x14ac:dyDescent="0.2">
      <c r="A109" s="192"/>
      <c r="B109" s="195"/>
      <c r="C109" s="193"/>
      <c r="D109" s="351"/>
      <c r="E109" s="219"/>
      <c r="F109" s="219"/>
      <c r="G109" s="45" t="s">
        <v>65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345"/>
      <c r="W109" s="205"/>
      <c r="X109" s="386"/>
      <c r="Y109" s="412"/>
    </row>
    <row r="110" spans="1:30" s="86" customFormat="1" ht="20.25" customHeight="1" x14ac:dyDescent="0.2">
      <c r="A110" s="192"/>
      <c r="B110" s="196"/>
      <c r="C110" s="194"/>
      <c r="D110" s="348"/>
      <c r="E110" s="220"/>
      <c r="F110" s="220"/>
      <c r="G110" s="81" t="s">
        <v>120</v>
      </c>
      <c r="H110" s="82">
        <v>210</v>
      </c>
      <c r="I110" s="82">
        <v>210</v>
      </c>
      <c r="J110" s="82">
        <v>0</v>
      </c>
      <c r="K110" s="82">
        <v>0</v>
      </c>
      <c r="L110" s="82">
        <f>SUM(L107:L109)</f>
        <v>70</v>
      </c>
      <c r="M110" s="82">
        <f>SUM(M107:M109)</f>
        <v>70</v>
      </c>
      <c r="N110" s="82">
        <v>0</v>
      </c>
      <c r="O110" s="82">
        <v>0</v>
      </c>
      <c r="P110" s="82">
        <v>70</v>
      </c>
      <c r="Q110" s="82">
        <v>70</v>
      </c>
      <c r="R110" s="82">
        <v>0</v>
      </c>
      <c r="S110" s="82">
        <v>0</v>
      </c>
      <c r="T110" s="82">
        <v>0</v>
      </c>
      <c r="U110" s="82">
        <v>0</v>
      </c>
      <c r="V110" s="346"/>
      <c r="W110" s="25">
        <v>1</v>
      </c>
      <c r="X110" s="25">
        <v>0</v>
      </c>
      <c r="Y110" s="23">
        <v>0</v>
      </c>
      <c r="Z110" s="5"/>
      <c r="AA110" s="5"/>
      <c r="AB110" s="5"/>
      <c r="AC110" s="5"/>
      <c r="AD110" s="5"/>
    </row>
    <row r="111" spans="1:30" s="87" customFormat="1" ht="11.25" customHeight="1" x14ac:dyDescent="0.2">
      <c r="A111" s="192"/>
      <c r="B111" s="195" t="s">
        <v>23</v>
      </c>
      <c r="C111" s="193" t="s">
        <v>74</v>
      </c>
      <c r="D111" s="217" t="s">
        <v>155</v>
      </c>
      <c r="E111" s="218" t="s">
        <v>128</v>
      </c>
      <c r="F111" s="333" t="s">
        <v>129</v>
      </c>
      <c r="G111" s="45" t="s">
        <v>16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267" t="s">
        <v>148</v>
      </c>
      <c r="W111" s="404">
        <v>0</v>
      </c>
      <c r="X111" s="404">
        <v>0</v>
      </c>
      <c r="Y111" s="416">
        <v>0</v>
      </c>
    </row>
    <row r="112" spans="1:30" s="87" customFormat="1" ht="11.25" customHeight="1" x14ac:dyDescent="0.2">
      <c r="A112" s="192"/>
      <c r="B112" s="195"/>
      <c r="C112" s="193"/>
      <c r="D112" s="351"/>
      <c r="E112" s="219"/>
      <c r="F112" s="393"/>
      <c r="G112" s="45" t="s">
        <v>17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389"/>
      <c r="W112" s="405"/>
      <c r="X112" s="405"/>
      <c r="Y112" s="416"/>
    </row>
    <row r="113" spans="1:30" s="5" customFormat="1" ht="24" customHeight="1" x14ac:dyDescent="0.2">
      <c r="A113" s="192"/>
      <c r="B113" s="196"/>
      <c r="C113" s="194"/>
      <c r="D113" s="351"/>
      <c r="E113" s="219"/>
      <c r="F113" s="393"/>
      <c r="G113" s="80" t="s">
        <v>13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f>SUM(M111:M112)</f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345"/>
      <c r="W113" s="205"/>
      <c r="X113" s="205"/>
      <c r="Y113" s="417"/>
    </row>
    <row r="114" spans="1:30" s="85" customFormat="1" ht="11.25" hidden="1" customHeight="1" x14ac:dyDescent="0.2">
      <c r="A114" s="192" t="s">
        <v>21</v>
      </c>
      <c r="B114" s="189" t="s">
        <v>23</v>
      </c>
      <c r="C114" s="191" t="s">
        <v>30</v>
      </c>
      <c r="D114" s="64"/>
      <c r="E114" s="220"/>
      <c r="F114" s="394"/>
      <c r="G114" s="81" t="s">
        <v>13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/>
      <c r="Q114" s="82"/>
      <c r="R114" s="82"/>
      <c r="S114" s="82"/>
      <c r="T114" s="82">
        <v>284</v>
      </c>
      <c r="U114" s="82">
        <v>0</v>
      </c>
      <c r="V114" s="346"/>
      <c r="W114" s="25">
        <v>1</v>
      </c>
      <c r="X114" s="25">
        <f>SUM(X111)</f>
        <v>0</v>
      </c>
      <c r="Y114" s="23">
        <v>0</v>
      </c>
      <c r="Z114" s="5"/>
      <c r="AA114" s="5"/>
      <c r="AB114" s="5"/>
      <c r="AC114" s="5"/>
      <c r="AD114" s="5"/>
    </row>
    <row r="115" spans="1:30" s="85" customFormat="1" ht="15.75" customHeight="1" x14ac:dyDescent="0.2">
      <c r="A115" s="192"/>
      <c r="B115" s="189"/>
      <c r="C115" s="191"/>
      <c r="D115" s="217" t="s">
        <v>159</v>
      </c>
      <c r="E115" s="247" t="s">
        <v>130</v>
      </c>
      <c r="F115" s="218" t="s">
        <v>30</v>
      </c>
      <c r="G115" s="45" t="s">
        <v>17</v>
      </c>
      <c r="H115" s="40">
        <v>10.25</v>
      </c>
      <c r="I115" s="40">
        <v>10.25</v>
      </c>
      <c r="J115" s="40">
        <v>0</v>
      </c>
      <c r="K115" s="40">
        <v>0</v>
      </c>
      <c r="L115" s="106">
        <v>15.8</v>
      </c>
      <c r="M115" s="40">
        <v>15.8</v>
      </c>
      <c r="N115" s="40">
        <v>0</v>
      </c>
      <c r="O115" s="40">
        <v>0</v>
      </c>
      <c r="P115" s="40">
        <v>6.28</v>
      </c>
      <c r="Q115" s="40">
        <v>6.28</v>
      </c>
      <c r="R115" s="40">
        <v>0</v>
      </c>
      <c r="S115" s="40">
        <v>0</v>
      </c>
      <c r="T115" s="40">
        <v>10</v>
      </c>
      <c r="U115" s="40">
        <v>10</v>
      </c>
      <c r="V115" s="398" t="s">
        <v>141</v>
      </c>
      <c r="W115" s="404">
        <v>2</v>
      </c>
      <c r="X115" s="404">
        <v>2</v>
      </c>
      <c r="Y115" s="404">
        <v>2</v>
      </c>
      <c r="Z115" s="5"/>
      <c r="AA115" s="5"/>
      <c r="AB115" s="5"/>
      <c r="AC115" s="5"/>
      <c r="AD115" s="5"/>
    </row>
    <row r="116" spans="1:30" s="85" customFormat="1" ht="11.25" hidden="1" customHeight="1" x14ac:dyDescent="0.2">
      <c r="A116" s="192"/>
      <c r="B116" s="189"/>
      <c r="C116" s="191"/>
      <c r="D116" s="351"/>
      <c r="E116" s="247"/>
      <c r="F116" s="219"/>
      <c r="G116" s="67" t="s">
        <v>16</v>
      </c>
      <c r="H116" s="40">
        <v>0</v>
      </c>
      <c r="I116" s="40">
        <v>0</v>
      </c>
      <c r="J116" s="40">
        <v>0</v>
      </c>
      <c r="K116" s="40">
        <v>0</v>
      </c>
      <c r="L116" s="106">
        <v>0</v>
      </c>
      <c r="M116" s="40">
        <v>0</v>
      </c>
      <c r="N116" s="40">
        <v>0</v>
      </c>
      <c r="O116" s="40">
        <v>0</v>
      </c>
      <c r="P116" s="40"/>
      <c r="Q116" s="40"/>
      <c r="R116" s="40"/>
      <c r="S116" s="40"/>
      <c r="T116" s="40">
        <v>0</v>
      </c>
      <c r="U116" s="40">
        <v>0</v>
      </c>
      <c r="V116" s="399"/>
      <c r="W116" s="405"/>
      <c r="X116" s="405"/>
      <c r="Y116" s="405"/>
      <c r="Z116" s="5"/>
      <c r="AA116" s="5"/>
      <c r="AB116" s="5"/>
      <c r="AC116" s="5"/>
      <c r="AD116" s="5"/>
    </row>
    <row r="117" spans="1:30" s="85" customFormat="1" ht="18.75" customHeight="1" x14ac:dyDescent="0.2">
      <c r="A117" s="192"/>
      <c r="B117" s="189"/>
      <c r="C117" s="191"/>
      <c r="D117" s="351"/>
      <c r="E117" s="247"/>
      <c r="F117" s="219"/>
      <c r="G117" s="67"/>
      <c r="H117" s="40">
        <v>0</v>
      </c>
      <c r="I117" s="40">
        <v>0</v>
      </c>
      <c r="J117" s="40">
        <v>0</v>
      </c>
      <c r="K117" s="40">
        <v>0</v>
      </c>
      <c r="L117" s="106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399"/>
      <c r="W117" s="405"/>
      <c r="X117" s="405"/>
      <c r="Y117" s="405"/>
      <c r="Z117" s="5"/>
      <c r="AA117" s="5"/>
      <c r="AB117" s="5"/>
      <c r="AC117" s="5"/>
      <c r="AD117" s="5"/>
    </row>
    <row r="118" spans="1:30" ht="18.75" customHeight="1" x14ac:dyDescent="0.2">
      <c r="A118" s="192"/>
      <c r="B118" s="189"/>
      <c r="C118" s="191"/>
      <c r="D118" s="348"/>
      <c r="E118" s="247"/>
      <c r="F118" s="220"/>
      <c r="G118" s="80" t="s">
        <v>13</v>
      </c>
      <c r="H118" s="43">
        <v>10.25</v>
      </c>
      <c r="I118" s="43">
        <v>10.25</v>
      </c>
      <c r="J118" s="43">
        <v>0</v>
      </c>
      <c r="K118" s="43">
        <v>0</v>
      </c>
      <c r="L118" s="43">
        <v>15.8</v>
      </c>
      <c r="M118" s="43">
        <f>SUM(M115:M117)</f>
        <v>15.8</v>
      </c>
      <c r="N118" s="43">
        <v>0</v>
      </c>
      <c r="O118" s="43">
        <v>0</v>
      </c>
      <c r="P118" s="43">
        <v>6.28</v>
      </c>
      <c r="Q118" s="43">
        <v>6.28</v>
      </c>
      <c r="R118" s="43">
        <v>0</v>
      </c>
      <c r="S118" s="43">
        <v>0</v>
      </c>
      <c r="T118" s="43">
        <v>10</v>
      </c>
      <c r="U118" s="43">
        <v>10</v>
      </c>
      <c r="V118" s="400"/>
      <c r="W118" s="406"/>
      <c r="X118" s="406"/>
      <c r="Y118" s="406"/>
    </row>
    <row r="119" spans="1:30" ht="18" customHeight="1" x14ac:dyDescent="0.2">
      <c r="A119" s="187"/>
      <c r="B119" s="189" t="s">
        <v>23</v>
      </c>
      <c r="C119" s="224" t="s">
        <v>64</v>
      </c>
      <c r="D119" s="217" t="s">
        <v>178</v>
      </c>
      <c r="E119" s="218" t="s">
        <v>131</v>
      </c>
      <c r="F119" s="247" t="s">
        <v>30</v>
      </c>
      <c r="G119" s="139" t="s">
        <v>17</v>
      </c>
      <c r="H119" s="83">
        <v>0</v>
      </c>
      <c r="I119" s="83">
        <v>0</v>
      </c>
      <c r="J119" s="83">
        <v>0</v>
      </c>
      <c r="K119" s="83">
        <v>0</v>
      </c>
      <c r="L119" s="83">
        <v>7.0000000000000007E-2</v>
      </c>
      <c r="M119" s="83">
        <v>7.0000000000000007E-2</v>
      </c>
      <c r="N119" s="83">
        <v>0</v>
      </c>
      <c r="O119" s="83">
        <v>0</v>
      </c>
      <c r="P119" s="83">
        <v>7.0000000000000007E-2</v>
      </c>
      <c r="Q119" s="83">
        <v>7.0000000000000007E-2</v>
      </c>
      <c r="R119" s="83">
        <v>0</v>
      </c>
      <c r="S119" s="83">
        <v>0</v>
      </c>
      <c r="T119" s="84">
        <v>0.28999999999999998</v>
      </c>
      <c r="U119" s="84">
        <v>0.21</v>
      </c>
      <c r="V119" s="270" t="s">
        <v>140</v>
      </c>
      <c r="W119" s="401">
        <v>100</v>
      </c>
      <c r="X119" s="401">
        <v>100</v>
      </c>
      <c r="Y119" s="401">
        <v>100</v>
      </c>
    </row>
    <row r="120" spans="1:30" ht="18" customHeight="1" x14ac:dyDescent="0.2">
      <c r="A120" s="187"/>
      <c r="B120" s="189"/>
      <c r="C120" s="224"/>
      <c r="D120" s="351"/>
      <c r="E120" s="219"/>
      <c r="F120" s="247"/>
      <c r="G120" s="155" t="s">
        <v>16</v>
      </c>
      <c r="H120" s="83">
        <v>0</v>
      </c>
      <c r="I120" s="83">
        <v>0</v>
      </c>
      <c r="J120" s="83">
        <v>0</v>
      </c>
      <c r="K120" s="83">
        <v>0</v>
      </c>
      <c r="L120" s="83">
        <v>7.0000000000000007E-2</v>
      </c>
      <c r="M120" s="83">
        <v>7.0000000000000007E-2</v>
      </c>
      <c r="N120" s="83">
        <v>0</v>
      </c>
      <c r="O120" s="83">
        <v>0</v>
      </c>
      <c r="P120" s="83">
        <v>7.0000000000000007E-2</v>
      </c>
      <c r="Q120" s="83">
        <v>7.0000000000000007E-2</v>
      </c>
      <c r="R120" s="83">
        <v>0</v>
      </c>
      <c r="S120" s="83">
        <v>0</v>
      </c>
      <c r="T120" s="84">
        <v>0.28000000000000003</v>
      </c>
      <c r="U120" s="84">
        <v>0.22</v>
      </c>
      <c r="V120" s="352"/>
      <c r="W120" s="402"/>
      <c r="X120" s="402"/>
      <c r="Y120" s="402"/>
    </row>
    <row r="121" spans="1:30" ht="16.5" customHeight="1" x14ac:dyDescent="0.2">
      <c r="A121" s="187"/>
      <c r="B121" s="189"/>
      <c r="C121" s="224"/>
      <c r="D121" s="351"/>
      <c r="E121" s="219"/>
      <c r="F121" s="247"/>
      <c r="G121" s="140" t="s">
        <v>65</v>
      </c>
      <c r="H121" s="40">
        <v>0</v>
      </c>
      <c r="I121" s="40">
        <v>0</v>
      </c>
      <c r="J121" s="40">
        <v>0</v>
      </c>
      <c r="K121" s="40">
        <v>0</v>
      </c>
      <c r="L121" s="40">
        <v>0.79</v>
      </c>
      <c r="M121" s="40">
        <v>0.79</v>
      </c>
      <c r="N121" s="40">
        <v>0</v>
      </c>
      <c r="O121" s="40">
        <v>0</v>
      </c>
      <c r="P121" s="40">
        <v>0.79</v>
      </c>
      <c r="Q121" s="40">
        <v>0.79</v>
      </c>
      <c r="R121" s="40">
        <v>0</v>
      </c>
      <c r="S121" s="40">
        <v>0</v>
      </c>
      <c r="T121" s="44">
        <v>3.21</v>
      </c>
      <c r="U121" s="44">
        <v>2.4300000000000002</v>
      </c>
      <c r="V121" s="352"/>
      <c r="W121" s="402"/>
      <c r="X121" s="402"/>
      <c r="Y121" s="402"/>
    </row>
    <row r="122" spans="1:30" ht="11.25" customHeight="1" x14ac:dyDescent="0.2">
      <c r="A122" s="187"/>
      <c r="B122" s="189"/>
      <c r="C122" s="224"/>
      <c r="D122" s="348"/>
      <c r="E122" s="220"/>
      <c r="F122" s="247"/>
      <c r="G122" s="48" t="s">
        <v>13</v>
      </c>
      <c r="H122" s="39">
        <f t="shared" ref="H122:M122" si="50">SUM(H119:H121)</f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0.93</v>
      </c>
      <c r="M122" s="39">
        <f t="shared" si="50"/>
        <v>0.93</v>
      </c>
      <c r="N122" s="39">
        <f t="shared" ref="N122:U122" si="51">SUM(N119:N121)</f>
        <v>0</v>
      </c>
      <c r="O122" s="39">
        <f t="shared" si="51"/>
        <v>0</v>
      </c>
      <c r="P122" s="39">
        <f>SUM(P119:P121)</f>
        <v>0.93</v>
      </c>
      <c r="Q122" s="39">
        <v>0.93</v>
      </c>
      <c r="R122" s="39">
        <v>0</v>
      </c>
      <c r="S122" s="39">
        <v>0</v>
      </c>
      <c r="T122" s="39">
        <f t="shared" si="51"/>
        <v>3.7800000000000002</v>
      </c>
      <c r="U122" s="39">
        <f t="shared" si="51"/>
        <v>2.8600000000000003</v>
      </c>
      <c r="V122" s="271"/>
      <c r="W122" s="403"/>
      <c r="X122" s="403"/>
      <c r="Y122" s="403"/>
    </row>
    <row r="123" spans="1:30" ht="13.5" customHeight="1" x14ac:dyDescent="0.2">
      <c r="A123" s="187" t="s">
        <v>21</v>
      </c>
      <c r="B123" s="189" t="s">
        <v>23</v>
      </c>
      <c r="C123" s="224" t="s">
        <v>23</v>
      </c>
      <c r="D123" s="216" t="s">
        <v>180</v>
      </c>
      <c r="E123" s="247" t="s">
        <v>58</v>
      </c>
      <c r="F123" s="247" t="s">
        <v>30</v>
      </c>
      <c r="G123" s="45" t="s">
        <v>17</v>
      </c>
      <c r="H123" s="40">
        <v>28.7</v>
      </c>
      <c r="I123" s="40">
        <v>0</v>
      </c>
      <c r="J123" s="40">
        <v>0</v>
      </c>
      <c r="K123" s="40">
        <v>28.7</v>
      </c>
      <c r="L123" s="40">
        <v>28.7</v>
      </c>
      <c r="M123" s="40">
        <v>0</v>
      </c>
      <c r="N123" s="40">
        <v>0</v>
      </c>
      <c r="O123" s="40">
        <v>28.7</v>
      </c>
      <c r="P123" s="40">
        <v>28.7</v>
      </c>
      <c r="Q123" s="40">
        <v>0</v>
      </c>
      <c r="R123" s="40">
        <v>0</v>
      </c>
      <c r="S123" s="40">
        <v>28.7</v>
      </c>
      <c r="T123" s="40">
        <v>28.7</v>
      </c>
      <c r="U123" s="40">
        <v>28.7</v>
      </c>
      <c r="V123" s="270" t="s">
        <v>126</v>
      </c>
      <c r="W123" s="217">
        <v>1</v>
      </c>
      <c r="X123" s="407">
        <v>1</v>
      </c>
      <c r="Y123" s="409">
        <v>1</v>
      </c>
    </row>
    <row r="124" spans="1:30" ht="19.5" customHeight="1" x14ac:dyDescent="0.2">
      <c r="A124" s="188"/>
      <c r="B124" s="190"/>
      <c r="C124" s="225"/>
      <c r="D124" s="217"/>
      <c r="E124" s="218"/>
      <c r="F124" s="218"/>
      <c r="G124" s="45" t="s">
        <v>112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352"/>
      <c r="W124" s="348"/>
      <c r="X124" s="408"/>
      <c r="Y124" s="410"/>
    </row>
    <row r="125" spans="1:30" ht="13.5" customHeight="1" x14ac:dyDescent="0.2">
      <c r="A125" s="188"/>
      <c r="B125" s="190"/>
      <c r="C125" s="225"/>
      <c r="D125" s="217"/>
      <c r="E125" s="218"/>
      <c r="F125" s="218"/>
      <c r="G125" s="48" t="s">
        <v>13</v>
      </c>
      <c r="H125" s="39">
        <v>28.7</v>
      </c>
      <c r="I125" s="39">
        <v>0</v>
      </c>
      <c r="J125" s="39">
        <v>0</v>
      </c>
      <c r="K125" s="39">
        <v>28.7</v>
      </c>
      <c r="L125" s="39">
        <v>28.7</v>
      </c>
      <c r="M125" s="39">
        <f>SUM(M123:M124)</f>
        <v>0</v>
      </c>
      <c r="N125" s="39">
        <f>SUM(N124:N124)</f>
        <v>0</v>
      </c>
      <c r="O125" s="39">
        <v>28.7</v>
      </c>
      <c r="P125" s="39">
        <v>28.7</v>
      </c>
      <c r="Q125" s="39">
        <v>0</v>
      </c>
      <c r="R125" s="39">
        <v>0</v>
      </c>
      <c r="S125" s="39">
        <v>28.7</v>
      </c>
      <c r="T125" s="39">
        <v>28.7</v>
      </c>
      <c r="U125" s="39">
        <v>28.7</v>
      </c>
      <c r="V125" s="271"/>
      <c r="W125" s="113">
        <v>1</v>
      </c>
      <c r="X125" s="113">
        <v>1</v>
      </c>
      <c r="Y125" s="113">
        <v>1</v>
      </c>
    </row>
    <row r="126" spans="1:30" ht="19.5" customHeight="1" x14ac:dyDescent="0.2">
      <c r="A126" s="188" t="s">
        <v>21</v>
      </c>
      <c r="B126" s="190" t="s">
        <v>23</v>
      </c>
      <c r="C126" s="225" t="s">
        <v>171</v>
      </c>
      <c r="D126" s="217" t="s">
        <v>166</v>
      </c>
      <c r="E126" s="218" t="s">
        <v>37</v>
      </c>
      <c r="F126" s="218" t="s">
        <v>30</v>
      </c>
      <c r="G126" s="136" t="s">
        <v>16</v>
      </c>
      <c r="H126" s="40">
        <v>0</v>
      </c>
      <c r="I126" s="40">
        <v>0</v>
      </c>
      <c r="J126" s="40">
        <v>0</v>
      </c>
      <c r="K126" s="40">
        <v>0</v>
      </c>
      <c r="L126" s="40">
        <v>594</v>
      </c>
      <c r="M126" s="40">
        <v>594</v>
      </c>
      <c r="N126" s="40">
        <v>0</v>
      </c>
      <c r="O126" s="40">
        <v>0</v>
      </c>
      <c r="P126" s="40">
        <v>534.6</v>
      </c>
      <c r="Q126" s="40">
        <v>534.6</v>
      </c>
      <c r="R126" s="40">
        <v>0</v>
      </c>
      <c r="S126" s="40">
        <v>0</v>
      </c>
      <c r="T126" s="40">
        <v>0</v>
      </c>
      <c r="U126" s="40">
        <v>0</v>
      </c>
      <c r="V126" s="330" t="s">
        <v>140</v>
      </c>
      <c r="W126" s="90">
        <v>100</v>
      </c>
      <c r="X126" s="90">
        <v>0</v>
      </c>
      <c r="Y126" s="90">
        <v>0</v>
      </c>
    </row>
    <row r="127" spans="1:30" ht="19.5" customHeight="1" x14ac:dyDescent="0.2">
      <c r="A127" s="197"/>
      <c r="B127" s="195"/>
      <c r="C127" s="381"/>
      <c r="D127" s="351"/>
      <c r="E127" s="219"/>
      <c r="F127" s="219"/>
      <c r="G127" s="159" t="s">
        <v>17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59.4</v>
      </c>
      <c r="Q127" s="40">
        <v>59.4</v>
      </c>
      <c r="R127" s="40">
        <v>0</v>
      </c>
      <c r="S127" s="40">
        <v>0</v>
      </c>
      <c r="T127" s="40">
        <v>0</v>
      </c>
      <c r="U127" s="40">
        <v>0</v>
      </c>
      <c r="V127" s="331"/>
      <c r="W127" s="90"/>
      <c r="X127" s="90"/>
      <c r="Y127" s="90"/>
    </row>
    <row r="128" spans="1:30" ht="24.75" customHeight="1" x14ac:dyDescent="0.2">
      <c r="A128" s="198"/>
      <c r="B128" s="196"/>
      <c r="C128" s="254"/>
      <c r="D128" s="348"/>
      <c r="E128" s="220"/>
      <c r="F128" s="220"/>
      <c r="G128" s="80" t="s">
        <v>13</v>
      </c>
      <c r="H128" s="43">
        <v>0</v>
      </c>
      <c r="I128" s="43">
        <v>0</v>
      </c>
      <c r="J128" s="43">
        <v>0</v>
      </c>
      <c r="K128" s="43">
        <v>0</v>
      </c>
      <c r="L128" s="43">
        <v>594</v>
      </c>
      <c r="M128" s="43">
        <f>SUM(M126)</f>
        <v>594</v>
      </c>
      <c r="N128" s="43">
        <v>0</v>
      </c>
      <c r="O128" s="43">
        <v>0</v>
      </c>
      <c r="P128" s="43">
        <f>SUM(P126:P127)</f>
        <v>594</v>
      </c>
      <c r="Q128" s="43">
        <f>SUM(Q126:Q127)</f>
        <v>594</v>
      </c>
      <c r="R128" s="43">
        <v>0</v>
      </c>
      <c r="S128" s="43">
        <v>0</v>
      </c>
      <c r="T128" s="43">
        <v>0</v>
      </c>
      <c r="U128" s="43">
        <v>0</v>
      </c>
      <c r="V128" s="397"/>
      <c r="W128" s="137">
        <v>100</v>
      </c>
      <c r="X128" s="137">
        <v>0</v>
      </c>
      <c r="Y128" s="137">
        <v>0</v>
      </c>
    </row>
    <row r="129" spans="1:25" ht="15.6" customHeight="1" x14ac:dyDescent="0.2">
      <c r="A129" s="199"/>
      <c r="B129" s="202" t="s">
        <v>23</v>
      </c>
      <c r="C129" s="184" t="s">
        <v>143</v>
      </c>
      <c r="D129" s="217" t="s">
        <v>187</v>
      </c>
      <c r="E129" s="218" t="s">
        <v>55</v>
      </c>
      <c r="F129" s="218" t="s">
        <v>30</v>
      </c>
      <c r="G129" s="172" t="s">
        <v>17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7.39</v>
      </c>
      <c r="Q129" s="40">
        <v>7.39</v>
      </c>
      <c r="R129" s="40">
        <v>0</v>
      </c>
      <c r="S129" s="40">
        <v>0</v>
      </c>
      <c r="T129" s="40">
        <v>0</v>
      </c>
      <c r="U129" s="40">
        <v>0</v>
      </c>
      <c r="V129" s="270" t="s">
        <v>140</v>
      </c>
      <c r="W129" s="401">
        <v>100</v>
      </c>
      <c r="X129" s="401">
        <v>100</v>
      </c>
      <c r="Y129" s="401">
        <v>100</v>
      </c>
    </row>
    <row r="130" spans="1:25" ht="15" customHeight="1" x14ac:dyDescent="0.2">
      <c r="A130" s="204"/>
      <c r="B130" s="204"/>
      <c r="C130" s="422"/>
      <c r="D130" s="204"/>
      <c r="E130" s="204"/>
      <c r="F130" s="204"/>
      <c r="G130" s="171" t="s">
        <v>16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40">
        <v>7.39</v>
      </c>
      <c r="Q130" s="83">
        <v>7.39</v>
      </c>
      <c r="R130" s="40">
        <v>0</v>
      </c>
      <c r="S130" s="83">
        <v>0</v>
      </c>
      <c r="T130" s="83">
        <v>0</v>
      </c>
      <c r="U130" s="83">
        <v>0</v>
      </c>
      <c r="V130" s="352"/>
      <c r="W130" s="402"/>
      <c r="X130" s="402"/>
      <c r="Y130" s="402"/>
    </row>
    <row r="131" spans="1:25" ht="19.149999999999999" customHeight="1" x14ac:dyDescent="0.2">
      <c r="A131" s="204"/>
      <c r="B131" s="204"/>
      <c r="C131" s="422"/>
      <c r="D131" s="204"/>
      <c r="E131" s="204"/>
      <c r="F131" s="204"/>
      <c r="G131" s="172" t="s">
        <v>65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352"/>
      <c r="W131" s="402"/>
      <c r="X131" s="402"/>
      <c r="Y131" s="402"/>
    </row>
    <row r="132" spans="1:25" ht="18.600000000000001" customHeight="1" x14ac:dyDescent="0.2">
      <c r="A132" s="205"/>
      <c r="B132" s="205"/>
      <c r="C132" s="423"/>
      <c r="D132" s="205"/>
      <c r="E132" s="205"/>
      <c r="F132" s="205"/>
      <c r="G132" s="48" t="s">
        <v>13</v>
      </c>
      <c r="H132" s="39">
        <f t="shared" ref="H132:O132" si="52">SUM(H129:H131)</f>
        <v>0</v>
      </c>
      <c r="I132" s="39">
        <f t="shared" si="52"/>
        <v>0</v>
      </c>
      <c r="J132" s="39">
        <f t="shared" si="52"/>
        <v>0</v>
      </c>
      <c r="K132" s="39">
        <f t="shared" si="52"/>
        <v>0</v>
      </c>
      <c r="L132" s="39">
        <f t="shared" si="52"/>
        <v>0</v>
      </c>
      <c r="M132" s="39">
        <f t="shared" si="52"/>
        <v>0</v>
      </c>
      <c r="N132" s="39">
        <f t="shared" si="52"/>
        <v>0</v>
      </c>
      <c r="O132" s="39">
        <f t="shared" si="52"/>
        <v>0</v>
      </c>
      <c r="P132" s="39">
        <f>SUM(P129:P131)</f>
        <v>14.78</v>
      </c>
      <c r="Q132" s="39">
        <f>SUM(Q129:Q131)</f>
        <v>14.78</v>
      </c>
      <c r="R132" s="39">
        <f>SUM(AA131)</f>
        <v>0</v>
      </c>
      <c r="S132" s="39">
        <v>0</v>
      </c>
      <c r="T132" s="39">
        <f t="shared" ref="T132:U132" si="53">SUM(T129:T131)</f>
        <v>0</v>
      </c>
      <c r="U132" s="39">
        <f t="shared" si="53"/>
        <v>0</v>
      </c>
      <c r="V132" s="271"/>
      <c r="W132" s="403"/>
      <c r="X132" s="403"/>
      <c r="Y132" s="403"/>
    </row>
    <row r="133" spans="1:25" ht="13.15" customHeight="1" x14ac:dyDescent="0.2">
      <c r="A133" s="424" t="s">
        <v>21</v>
      </c>
      <c r="B133" s="190" t="s">
        <v>23</v>
      </c>
      <c r="C133" s="429" t="s">
        <v>194</v>
      </c>
      <c r="D133" s="217" t="s">
        <v>186</v>
      </c>
      <c r="E133" s="430" t="s">
        <v>58</v>
      </c>
      <c r="F133" s="218" t="s">
        <v>30</v>
      </c>
      <c r="G133" s="172" t="s">
        <v>17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9</v>
      </c>
      <c r="Q133" s="40">
        <v>9</v>
      </c>
      <c r="R133" s="40">
        <v>0</v>
      </c>
      <c r="S133" s="40">
        <v>0</v>
      </c>
      <c r="T133" s="40">
        <v>0</v>
      </c>
      <c r="U133" s="40">
        <v>0</v>
      </c>
      <c r="V133" s="270" t="s">
        <v>140</v>
      </c>
      <c r="W133" s="401">
        <v>100</v>
      </c>
      <c r="X133" s="401">
        <v>100</v>
      </c>
      <c r="Y133" s="401">
        <v>100</v>
      </c>
    </row>
    <row r="134" spans="1:25" ht="12.6" customHeight="1" x14ac:dyDescent="0.2">
      <c r="A134" s="425"/>
      <c r="B134" s="427"/>
      <c r="C134" s="427"/>
      <c r="D134" s="204"/>
      <c r="E134" s="431"/>
      <c r="F134" s="204"/>
      <c r="G134" s="171" t="s">
        <v>16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0</v>
      </c>
      <c r="R134" s="83">
        <v>0</v>
      </c>
      <c r="S134" s="83">
        <v>0</v>
      </c>
      <c r="T134" s="83">
        <v>0</v>
      </c>
      <c r="U134" s="83">
        <v>0</v>
      </c>
      <c r="V134" s="352"/>
      <c r="W134" s="402"/>
      <c r="X134" s="402"/>
      <c r="Y134" s="402"/>
    </row>
    <row r="135" spans="1:25" ht="14.45" customHeight="1" x14ac:dyDescent="0.2">
      <c r="A135" s="425"/>
      <c r="B135" s="427"/>
      <c r="C135" s="427"/>
      <c r="D135" s="204"/>
      <c r="E135" s="431"/>
      <c r="F135" s="204"/>
      <c r="G135" s="172" t="s">
        <v>65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352"/>
      <c r="W135" s="402"/>
      <c r="X135" s="402"/>
      <c r="Y135" s="402"/>
    </row>
    <row r="136" spans="1:25" ht="17.45" customHeight="1" x14ac:dyDescent="0.2">
      <c r="A136" s="426"/>
      <c r="B136" s="428"/>
      <c r="C136" s="428"/>
      <c r="D136" s="205"/>
      <c r="E136" s="432"/>
      <c r="F136" s="205"/>
      <c r="G136" s="48" t="s">
        <v>13</v>
      </c>
      <c r="H136" s="39">
        <f t="shared" ref="H136:O136" si="54">SUM(H133:H135)</f>
        <v>0</v>
      </c>
      <c r="I136" s="39">
        <f t="shared" si="54"/>
        <v>0</v>
      </c>
      <c r="J136" s="39">
        <f t="shared" si="54"/>
        <v>0</v>
      </c>
      <c r="K136" s="39">
        <f t="shared" si="54"/>
        <v>0</v>
      </c>
      <c r="L136" s="39">
        <f t="shared" si="54"/>
        <v>0</v>
      </c>
      <c r="M136" s="39">
        <f t="shared" si="54"/>
        <v>0</v>
      </c>
      <c r="N136" s="39">
        <f t="shared" si="54"/>
        <v>0</v>
      </c>
      <c r="O136" s="39">
        <f t="shared" si="54"/>
        <v>0</v>
      </c>
      <c r="P136" s="39">
        <f>SUM(P133:P135)</f>
        <v>9</v>
      </c>
      <c r="Q136" s="39">
        <f>SUM(Q133:Q135)</f>
        <v>9</v>
      </c>
      <c r="R136" s="39">
        <v>9</v>
      </c>
      <c r="S136" s="39">
        <v>0</v>
      </c>
      <c r="T136" s="39">
        <f t="shared" ref="T136:U136" si="55">SUM(T133:T135)</f>
        <v>0</v>
      </c>
      <c r="U136" s="39">
        <f t="shared" si="55"/>
        <v>0</v>
      </c>
      <c r="V136" s="271"/>
      <c r="W136" s="403"/>
      <c r="X136" s="403"/>
      <c r="Y136" s="403"/>
    </row>
    <row r="137" spans="1:25" ht="14.25" customHeight="1" x14ac:dyDescent="0.2">
      <c r="A137" s="188" t="s">
        <v>21</v>
      </c>
      <c r="B137" s="190" t="s">
        <v>23</v>
      </c>
      <c r="C137" s="225" t="s">
        <v>172</v>
      </c>
      <c r="D137" s="217" t="s">
        <v>167</v>
      </c>
      <c r="E137" s="218" t="s">
        <v>37</v>
      </c>
      <c r="F137" s="218" t="s">
        <v>30</v>
      </c>
      <c r="G137" s="142" t="s">
        <v>17</v>
      </c>
      <c r="H137" s="40">
        <v>0</v>
      </c>
      <c r="I137" s="40">
        <v>0</v>
      </c>
      <c r="J137" s="40">
        <v>0</v>
      </c>
      <c r="K137" s="40">
        <v>0</v>
      </c>
      <c r="L137" s="40">
        <v>10</v>
      </c>
      <c r="M137" s="40">
        <v>10</v>
      </c>
      <c r="N137" s="40">
        <v>0</v>
      </c>
      <c r="O137" s="40">
        <v>0</v>
      </c>
      <c r="P137" s="40">
        <v>21.8</v>
      </c>
      <c r="Q137" s="40">
        <v>21.8</v>
      </c>
      <c r="R137" s="40">
        <v>0</v>
      </c>
      <c r="S137" s="40">
        <v>0</v>
      </c>
      <c r="T137" s="40">
        <v>0</v>
      </c>
      <c r="U137" s="40">
        <v>0</v>
      </c>
      <c r="V137" s="330" t="s">
        <v>140</v>
      </c>
      <c r="W137" s="339">
        <v>100</v>
      </c>
      <c r="X137" s="339">
        <v>0</v>
      </c>
      <c r="Y137" s="339">
        <v>0</v>
      </c>
    </row>
    <row r="138" spans="1:25" ht="15.75" customHeight="1" x14ac:dyDescent="0.2">
      <c r="A138" s="197"/>
      <c r="B138" s="195"/>
      <c r="C138" s="381"/>
      <c r="D138" s="351"/>
      <c r="E138" s="219"/>
      <c r="F138" s="219"/>
      <c r="G138" s="142" t="s">
        <v>65</v>
      </c>
      <c r="H138" s="40">
        <v>0</v>
      </c>
      <c r="I138" s="40">
        <v>0</v>
      </c>
      <c r="J138" s="40">
        <v>0</v>
      </c>
      <c r="K138" s="40">
        <v>0</v>
      </c>
      <c r="L138" s="40">
        <v>115</v>
      </c>
      <c r="M138" s="40">
        <v>115</v>
      </c>
      <c r="N138" s="40">
        <v>0</v>
      </c>
      <c r="O138" s="40">
        <v>0</v>
      </c>
      <c r="P138" s="40">
        <v>115</v>
      </c>
      <c r="Q138" s="40">
        <v>115</v>
      </c>
      <c r="R138" s="40">
        <v>0</v>
      </c>
      <c r="S138" s="40">
        <v>0</v>
      </c>
      <c r="T138" s="40">
        <v>0</v>
      </c>
      <c r="U138" s="40">
        <v>0</v>
      </c>
      <c r="V138" s="331"/>
      <c r="W138" s="341"/>
      <c r="X138" s="341"/>
      <c r="Y138" s="341"/>
    </row>
    <row r="139" spans="1:25" ht="12.75" customHeight="1" x14ac:dyDescent="0.2">
      <c r="A139" s="198"/>
      <c r="B139" s="196"/>
      <c r="C139" s="254"/>
      <c r="D139" s="348"/>
      <c r="E139" s="220"/>
      <c r="F139" s="220"/>
      <c r="G139" s="80" t="s">
        <v>13</v>
      </c>
      <c r="H139" s="43">
        <v>0</v>
      </c>
      <c r="I139" s="43">
        <v>0</v>
      </c>
      <c r="J139" s="43">
        <v>0</v>
      </c>
      <c r="K139" s="43">
        <v>0</v>
      </c>
      <c r="L139" s="43">
        <v>125</v>
      </c>
      <c r="M139" s="43">
        <v>125</v>
      </c>
      <c r="N139" s="43">
        <v>0</v>
      </c>
      <c r="O139" s="43">
        <v>0</v>
      </c>
      <c r="P139" s="43">
        <v>136.80000000000001</v>
      </c>
      <c r="Q139" s="43">
        <v>136.80000000000001</v>
      </c>
      <c r="R139" s="43">
        <v>0</v>
      </c>
      <c r="S139" s="43">
        <v>0</v>
      </c>
      <c r="T139" s="43">
        <v>0</v>
      </c>
      <c r="U139" s="43">
        <v>0</v>
      </c>
      <c r="V139" s="397"/>
      <c r="W139" s="137">
        <v>100</v>
      </c>
      <c r="X139" s="137">
        <v>0</v>
      </c>
      <c r="Y139" s="137">
        <v>0</v>
      </c>
    </row>
    <row r="140" spans="1:25" ht="12.75" customHeight="1" x14ac:dyDescent="0.2">
      <c r="A140" s="188" t="s">
        <v>21</v>
      </c>
      <c r="B140" s="190" t="s">
        <v>23</v>
      </c>
      <c r="C140" s="225" t="s">
        <v>173</v>
      </c>
      <c r="D140" s="217" t="s">
        <v>168</v>
      </c>
      <c r="E140" s="218" t="s">
        <v>37</v>
      </c>
      <c r="F140" s="218" t="s">
        <v>46</v>
      </c>
      <c r="G140" s="142" t="s">
        <v>17</v>
      </c>
      <c r="H140" s="40">
        <v>0</v>
      </c>
      <c r="I140" s="40">
        <v>0</v>
      </c>
      <c r="J140" s="40">
        <v>0</v>
      </c>
      <c r="K140" s="40">
        <v>0</v>
      </c>
      <c r="L140" s="40">
        <v>21.26</v>
      </c>
      <c r="M140" s="40">
        <v>21.26</v>
      </c>
      <c r="N140" s="40">
        <v>0</v>
      </c>
      <c r="O140" s="40">
        <v>0</v>
      </c>
      <c r="P140" s="40">
        <v>7</v>
      </c>
      <c r="Q140" s="40">
        <v>7</v>
      </c>
      <c r="R140" s="40">
        <v>0</v>
      </c>
      <c r="S140" s="40">
        <v>0</v>
      </c>
      <c r="T140" s="40">
        <v>0</v>
      </c>
      <c r="U140" s="40">
        <v>0</v>
      </c>
      <c r="V140" s="330" t="s">
        <v>140</v>
      </c>
      <c r="W140" s="339">
        <v>100</v>
      </c>
      <c r="X140" s="339">
        <v>0</v>
      </c>
      <c r="Y140" s="339">
        <v>0</v>
      </c>
    </row>
    <row r="141" spans="1:25" ht="12.75" customHeight="1" x14ac:dyDescent="0.2">
      <c r="A141" s="197"/>
      <c r="B141" s="195"/>
      <c r="C141" s="381"/>
      <c r="D141" s="351"/>
      <c r="E141" s="219"/>
      <c r="F141" s="219"/>
      <c r="G141" s="177" t="s">
        <v>16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7.2</v>
      </c>
      <c r="Q141" s="40">
        <v>7.2</v>
      </c>
      <c r="R141" s="40">
        <v>0</v>
      </c>
      <c r="S141" s="40">
        <v>0</v>
      </c>
      <c r="T141" s="40">
        <v>0</v>
      </c>
      <c r="U141" s="40">
        <v>0</v>
      </c>
      <c r="V141" s="331"/>
      <c r="W141" s="340"/>
      <c r="X141" s="340"/>
      <c r="Y141" s="340"/>
    </row>
    <row r="142" spans="1:25" ht="12.75" customHeight="1" x14ac:dyDescent="0.2">
      <c r="A142" s="197"/>
      <c r="B142" s="195"/>
      <c r="C142" s="381"/>
      <c r="D142" s="351"/>
      <c r="E142" s="219"/>
      <c r="F142" s="219"/>
      <c r="G142" s="142" t="s">
        <v>65</v>
      </c>
      <c r="H142" s="40">
        <v>0</v>
      </c>
      <c r="I142" s="40">
        <v>0</v>
      </c>
      <c r="J142" s="40">
        <v>0</v>
      </c>
      <c r="K142" s="40">
        <v>0</v>
      </c>
      <c r="L142" s="40">
        <v>120.5</v>
      </c>
      <c r="M142" s="40">
        <v>120.5</v>
      </c>
      <c r="N142" s="40">
        <v>0</v>
      </c>
      <c r="O142" s="40">
        <v>0</v>
      </c>
      <c r="P142" s="40">
        <v>82</v>
      </c>
      <c r="Q142" s="40">
        <v>82</v>
      </c>
      <c r="R142" s="40">
        <v>0</v>
      </c>
      <c r="S142" s="40">
        <v>0</v>
      </c>
      <c r="T142" s="40">
        <v>0</v>
      </c>
      <c r="U142" s="40">
        <v>0</v>
      </c>
      <c r="V142" s="331"/>
      <c r="W142" s="341"/>
      <c r="X142" s="341"/>
      <c r="Y142" s="341"/>
    </row>
    <row r="143" spans="1:25" ht="12.75" customHeight="1" x14ac:dyDescent="0.2">
      <c r="A143" s="198"/>
      <c r="B143" s="196"/>
      <c r="C143" s="254"/>
      <c r="D143" s="348"/>
      <c r="E143" s="220"/>
      <c r="F143" s="220"/>
      <c r="G143" s="80" t="s">
        <v>13</v>
      </c>
      <c r="H143" s="43">
        <v>0</v>
      </c>
      <c r="I143" s="43">
        <v>0</v>
      </c>
      <c r="J143" s="43">
        <v>0</v>
      </c>
      <c r="K143" s="43">
        <v>0</v>
      </c>
      <c r="L143" s="43">
        <v>141.76</v>
      </c>
      <c r="M143" s="43">
        <v>141.76</v>
      </c>
      <c r="N143" s="43">
        <v>0</v>
      </c>
      <c r="O143" s="43">
        <v>0</v>
      </c>
      <c r="P143" s="43">
        <f>SUM(P140:P142)</f>
        <v>96.2</v>
      </c>
      <c r="Q143" s="43">
        <f>SUM(Q140:Q142)</f>
        <v>96.2</v>
      </c>
      <c r="R143" s="43">
        <v>0</v>
      </c>
      <c r="S143" s="43">
        <v>0</v>
      </c>
      <c r="T143" s="43">
        <v>0</v>
      </c>
      <c r="U143" s="43">
        <v>0</v>
      </c>
      <c r="V143" s="397"/>
      <c r="W143" s="137">
        <v>100</v>
      </c>
      <c r="X143" s="137">
        <v>0</v>
      </c>
      <c r="Y143" s="137">
        <v>0</v>
      </c>
    </row>
    <row r="144" spans="1:25" ht="13.5" customHeight="1" x14ac:dyDescent="0.2">
      <c r="A144" s="367" t="s">
        <v>21</v>
      </c>
      <c r="B144" s="202" t="s">
        <v>23</v>
      </c>
      <c r="C144" s="184" t="s">
        <v>145</v>
      </c>
      <c r="D144" s="217" t="s">
        <v>150</v>
      </c>
      <c r="E144" s="218" t="s">
        <v>37</v>
      </c>
      <c r="F144" s="218" t="s">
        <v>30</v>
      </c>
      <c r="G144" s="142" t="s">
        <v>16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330" t="s">
        <v>140</v>
      </c>
      <c r="W144" s="339">
        <v>100</v>
      </c>
      <c r="X144" s="339">
        <v>100</v>
      </c>
      <c r="Y144" s="339">
        <v>100</v>
      </c>
    </row>
    <row r="145" spans="1:25" ht="13.5" customHeight="1" x14ac:dyDescent="0.2">
      <c r="A145" s="368"/>
      <c r="B145" s="203"/>
      <c r="C145" s="185"/>
      <c r="D145" s="351"/>
      <c r="E145" s="219"/>
      <c r="F145" s="219"/>
      <c r="G145" s="142" t="s">
        <v>17</v>
      </c>
      <c r="H145" s="106">
        <v>20</v>
      </c>
      <c r="I145" s="106">
        <v>20</v>
      </c>
      <c r="J145" s="40">
        <v>0</v>
      </c>
      <c r="K145" s="40">
        <v>0</v>
      </c>
      <c r="L145" s="40">
        <v>22</v>
      </c>
      <c r="M145" s="40">
        <v>22</v>
      </c>
      <c r="N145" s="40">
        <v>0</v>
      </c>
      <c r="O145" s="40">
        <v>0</v>
      </c>
      <c r="P145" s="106">
        <v>20</v>
      </c>
      <c r="Q145" s="106">
        <v>20</v>
      </c>
      <c r="R145" s="40">
        <v>0</v>
      </c>
      <c r="S145" s="40">
        <v>0</v>
      </c>
      <c r="T145" s="40">
        <v>23</v>
      </c>
      <c r="U145" s="40">
        <v>23</v>
      </c>
      <c r="V145" s="331"/>
      <c r="W145" s="341"/>
      <c r="X145" s="341"/>
      <c r="Y145" s="341"/>
    </row>
    <row r="146" spans="1:25" ht="13.5" customHeight="1" x14ac:dyDescent="0.2">
      <c r="A146" s="369"/>
      <c r="B146" s="227"/>
      <c r="C146" s="186"/>
      <c r="D146" s="348"/>
      <c r="E146" s="220"/>
      <c r="F146" s="220"/>
      <c r="G146" s="48" t="s">
        <v>13</v>
      </c>
      <c r="H146" s="39">
        <v>20</v>
      </c>
      <c r="I146" s="39">
        <v>20</v>
      </c>
      <c r="J146" s="39">
        <v>0</v>
      </c>
      <c r="K146" s="39">
        <v>0</v>
      </c>
      <c r="L146" s="39">
        <v>22</v>
      </c>
      <c r="M146" s="39">
        <f>SUM(M144:M145)</f>
        <v>22</v>
      </c>
      <c r="N146" s="39">
        <f t="shared" ref="N146:Q146" si="56">SUM(N144:N145)</f>
        <v>0</v>
      </c>
      <c r="O146" s="39">
        <f t="shared" si="56"/>
        <v>0</v>
      </c>
      <c r="P146" s="39">
        <f t="shared" si="56"/>
        <v>20</v>
      </c>
      <c r="Q146" s="39">
        <f t="shared" si="56"/>
        <v>20</v>
      </c>
      <c r="R146" s="39">
        <v>0</v>
      </c>
      <c r="S146" s="39">
        <v>0</v>
      </c>
      <c r="T146" s="39">
        <v>23</v>
      </c>
      <c r="U146" s="39">
        <v>23</v>
      </c>
      <c r="V146" s="397"/>
      <c r="W146" s="113">
        <v>100</v>
      </c>
      <c r="X146" s="113">
        <v>100</v>
      </c>
      <c r="Y146" s="113">
        <v>100</v>
      </c>
    </row>
    <row r="147" spans="1:25" ht="12.75" customHeight="1" x14ac:dyDescent="0.2">
      <c r="A147" s="187" t="s">
        <v>21</v>
      </c>
      <c r="B147" s="189" t="s">
        <v>23</v>
      </c>
      <c r="C147" s="224" t="s">
        <v>146</v>
      </c>
      <c r="D147" s="216" t="s">
        <v>36</v>
      </c>
      <c r="E147" s="247" t="s">
        <v>37</v>
      </c>
      <c r="F147" s="380" t="s">
        <v>46</v>
      </c>
      <c r="G147" s="49" t="s">
        <v>33</v>
      </c>
      <c r="H147" s="106">
        <v>137.56</v>
      </c>
      <c r="I147" s="106">
        <v>137.56</v>
      </c>
      <c r="J147" s="106">
        <v>79.260000000000005</v>
      </c>
      <c r="K147" s="40">
        <v>0</v>
      </c>
      <c r="L147" s="40">
        <v>134.5</v>
      </c>
      <c r="M147" s="40">
        <v>134.5</v>
      </c>
      <c r="N147" s="40">
        <v>78.5</v>
      </c>
      <c r="O147" s="40">
        <v>0</v>
      </c>
      <c r="P147" s="40">
        <v>136.19999999999999</v>
      </c>
      <c r="Q147" s="40">
        <v>136.19999999999999</v>
      </c>
      <c r="R147" s="40">
        <v>87.3</v>
      </c>
      <c r="S147" s="40">
        <v>0</v>
      </c>
      <c r="T147" s="44">
        <v>134.5</v>
      </c>
      <c r="U147" s="44">
        <v>144.5</v>
      </c>
      <c r="V147" s="270" t="s">
        <v>148</v>
      </c>
      <c r="W147" s="141">
        <v>100</v>
      </c>
      <c r="X147" s="141">
        <v>100</v>
      </c>
      <c r="Y147" s="141">
        <v>100</v>
      </c>
    </row>
    <row r="148" spans="1:25" ht="13.5" customHeight="1" x14ac:dyDescent="0.2">
      <c r="A148" s="187"/>
      <c r="B148" s="189"/>
      <c r="C148" s="224"/>
      <c r="D148" s="216"/>
      <c r="E148" s="247"/>
      <c r="F148" s="380"/>
      <c r="G148" s="164" t="s">
        <v>182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17.88</v>
      </c>
      <c r="Q148" s="40">
        <v>17.88</v>
      </c>
      <c r="R148" s="40">
        <v>0</v>
      </c>
      <c r="S148" s="40">
        <v>0</v>
      </c>
      <c r="T148" s="40">
        <v>0</v>
      </c>
      <c r="U148" s="40">
        <v>0</v>
      </c>
      <c r="V148" s="352"/>
      <c r="W148" s="141">
        <v>0</v>
      </c>
      <c r="X148" s="141">
        <v>0</v>
      </c>
      <c r="Y148" s="141">
        <v>0</v>
      </c>
    </row>
    <row r="149" spans="1:25" ht="13.5" customHeight="1" x14ac:dyDescent="0.2">
      <c r="A149" s="187"/>
      <c r="B149" s="189"/>
      <c r="C149" s="224"/>
      <c r="D149" s="216"/>
      <c r="E149" s="247"/>
      <c r="F149" s="380"/>
      <c r="G149" s="49" t="s">
        <v>38</v>
      </c>
      <c r="H149" s="40">
        <v>115.66</v>
      </c>
      <c r="I149" s="40">
        <v>115.66</v>
      </c>
      <c r="J149" s="106">
        <v>66.650000000000006</v>
      </c>
      <c r="K149" s="44">
        <v>0</v>
      </c>
      <c r="L149" s="40">
        <v>113.7</v>
      </c>
      <c r="M149" s="40">
        <v>113.7</v>
      </c>
      <c r="N149" s="40">
        <v>69</v>
      </c>
      <c r="O149" s="40">
        <v>0</v>
      </c>
      <c r="P149" s="40">
        <v>115.2</v>
      </c>
      <c r="Q149" s="40">
        <v>115.2</v>
      </c>
      <c r="R149" s="40">
        <v>73.709999999999994</v>
      </c>
      <c r="S149" s="44">
        <v>0</v>
      </c>
      <c r="T149" s="44">
        <v>113.7</v>
      </c>
      <c r="U149" s="40">
        <v>118</v>
      </c>
      <c r="V149" s="352"/>
      <c r="W149" s="146">
        <v>100</v>
      </c>
      <c r="X149" s="146">
        <v>100</v>
      </c>
      <c r="Y149" s="146">
        <v>100</v>
      </c>
    </row>
    <row r="150" spans="1:25" ht="17.25" customHeight="1" x14ac:dyDescent="0.2">
      <c r="A150" s="187"/>
      <c r="B150" s="189"/>
      <c r="C150" s="224"/>
      <c r="D150" s="216"/>
      <c r="E150" s="247"/>
      <c r="F150" s="380"/>
      <c r="G150" s="47" t="s">
        <v>18</v>
      </c>
      <c r="H150" s="44">
        <v>0</v>
      </c>
      <c r="I150" s="44">
        <v>0</v>
      </c>
      <c r="J150" s="44">
        <v>0</v>
      </c>
      <c r="K150" s="44">
        <v>0</v>
      </c>
      <c r="L150" s="40">
        <v>0</v>
      </c>
      <c r="M150" s="40">
        <v>0</v>
      </c>
      <c r="N150" s="40">
        <v>0</v>
      </c>
      <c r="O150" s="40">
        <v>0</v>
      </c>
      <c r="P150" s="179">
        <v>0</v>
      </c>
      <c r="Q150" s="179">
        <v>0</v>
      </c>
      <c r="R150" s="44">
        <v>0</v>
      </c>
      <c r="S150" s="157">
        <v>0</v>
      </c>
      <c r="T150" s="44">
        <v>0</v>
      </c>
      <c r="U150" s="44">
        <v>0</v>
      </c>
      <c r="V150" s="352"/>
      <c r="W150" s="141">
        <v>0</v>
      </c>
      <c r="X150" s="141">
        <v>0</v>
      </c>
      <c r="Y150" s="141">
        <v>0</v>
      </c>
    </row>
    <row r="151" spans="1:25" ht="15" customHeight="1" x14ac:dyDescent="0.2">
      <c r="A151" s="187"/>
      <c r="B151" s="189"/>
      <c r="C151" s="224"/>
      <c r="D151" s="216"/>
      <c r="E151" s="247"/>
      <c r="F151" s="380"/>
      <c r="G151" s="47" t="s">
        <v>16</v>
      </c>
      <c r="H151" s="40">
        <v>106</v>
      </c>
      <c r="I151" s="40">
        <v>106</v>
      </c>
      <c r="J151" s="40">
        <v>60.5</v>
      </c>
      <c r="K151" s="40">
        <v>0</v>
      </c>
      <c r="L151" s="106">
        <v>113.3</v>
      </c>
      <c r="M151" s="106">
        <v>113.3</v>
      </c>
      <c r="N151" s="106">
        <v>0</v>
      </c>
      <c r="O151" s="106">
        <v>0</v>
      </c>
      <c r="P151" s="180">
        <v>0</v>
      </c>
      <c r="Q151" s="180">
        <v>0</v>
      </c>
      <c r="R151" s="44">
        <v>0</v>
      </c>
      <c r="S151" s="157">
        <v>0</v>
      </c>
      <c r="T151" s="144">
        <v>118.97</v>
      </c>
      <c r="U151" s="144">
        <v>0</v>
      </c>
      <c r="V151" s="271"/>
      <c r="W151" s="141">
        <v>100</v>
      </c>
      <c r="X151" s="141">
        <v>100</v>
      </c>
      <c r="Y151" s="141">
        <v>0</v>
      </c>
    </row>
    <row r="152" spans="1:25" ht="13.5" customHeight="1" thickBot="1" x14ac:dyDescent="0.25">
      <c r="A152" s="187"/>
      <c r="B152" s="189"/>
      <c r="C152" s="224"/>
      <c r="D152" s="216"/>
      <c r="E152" s="247"/>
      <c r="F152" s="380"/>
      <c r="G152" s="48" t="s">
        <v>13</v>
      </c>
      <c r="H152" s="39">
        <f>SUM(H147:H151)</f>
        <v>359.22</v>
      </c>
      <c r="I152" s="39">
        <f>SUM(I147:I151)</f>
        <v>359.22</v>
      </c>
      <c r="J152" s="39">
        <f>SUM(J147:J151)</f>
        <v>206.41000000000003</v>
      </c>
      <c r="K152" s="39">
        <f>SUM(K147:K151)</f>
        <v>0</v>
      </c>
      <c r="L152" s="39">
        <f>SUM(L147+L148+L149+L150+L151)</f>
        <v>361.5</v>
      </c>
      <c r="M152" s="39">
        <f t="shared" ref="M152:S152" si="57">SUM(M147+M148+M149+M150+M151)</f>
        <v>361.5</v>
      </c>
      <c r="N152" s="39">
        <f t="shared" si="57"/>
        <v>147.5</v>
      </c>
      <c r="O152" s="39">
        <f t="shared" si="57"/>
        <v>0</v>
      </c>
      <c r="P152" s="39">
        <f t="shared" si="57"/>
        <v>269.27999999999997</v>
      </c>
      <c r="Q152" s="39">
        <f t="shared" si="57"/>
        <v>269.27999999999997</v>
      </c>
      <c r="R152" s="39">
        <f t="shared" si="57"/>
        <v>161.01</v>
      </c>
      <c r="S152" s="39">
        <f t="shared" si="57"/>
        <v>0</v>
      </c>
      <c r="T152" s="109">
        <f t="shared" ref="T152:U152" si="58">SUM(T147:T151)</f>
        <v>367.16999999999996</v>
      </c>
      <c r="U152" s="39">
        <f t="shared" si="58"/>
        <v>262.5</v>
      </c>
      <c r="V152" s="114"/>
      <c r="W152" s="129">
        <v>100</v>
      </c>
      <c r="X152" s="129">
        <v>100</v>
      </c>
      <c r="Y152" s="129">
        <v>100</v>
      </c>
    </row>
    <row r="153" spans="1:25" ht="18.75" customHeight="1" thickBot="1" x14ac:dyDescent="0.25">
      <c r="A153" s="8" t="s">
        <v>21</v>
      </c>
      <c r="B153" s="9" t="s">
        <v>23</v>
      </c>
      <c r="C153" s="370" t="s">
        <v>14</v>
      </c>
      <c r="D153" s="371"/>
      <c r="E153" s="371"/>
      <c r="F153" s="371"/>
      <c r="G153" s="372"/>
      <c r="H153" s="55">
        <f>H152+H125+H122+H118+H114+H110+H92+H95+H99+H102+H106+H146+H143+H139+H128</f>
        <v>663.61</v>
      </c>
      <c r="I153" s="55">
        <f>I152+I125+I122+I118+I114+I110+I92+I95+I99+I102+I106+I146+I143+I139+I128</f>
        <v>599.47</v>
      </c>
      <c r="J153" s="55">
        <f>J152+J125+J122+J118+J114+J110+J92+J95+J99+J102+J106+J146+J143+J139+J128</f>
        <v>206.41000000000003</v>
      </c>
      <c r="K153" s="55">
        <f>K152+K125+K122+K118+K114+K110+K92+K95+K99+K102+K106+K146+K143+K139+K128</f>
        <v>64.14</v>
      </c>
      <c r="L153" s="55">
        <f>SUM(L152+L146+L125+L122+L118+L113+L110+L106+L102+L99+L95+L92+L128+L139+L143)</f>
        <v>1895.69</v>
      </c>
      <c r="M153" s="55">
        <f>M152+M125+M122+M118+M114+M110+M92+M95+M99+M102+M106+M146+M128+M113+M139+M143</f>
        <v>1866.99</v>
      </c>
      <c r="N153" s="55">
        <f>N152+N125+N122+N118+N114+N110+N92+N95+N99+N102+N106+N146+N143+N139+N128</f>
        <v>147.5</v>
      </c>
      <c r="O153" s="55">
        <f>O152+O146+O125+O122+O118+O113+O110+O106+O102+O99+O95+O92+O143+O139+O128</f>
        <v>28.7</v>
      </c>
      <c r="P153" s="55">
        <f>(P102+P110+P118+P125+P146+P152+P113+P106+P99+P95+P92+P143+P139+P128+P122+P136+P132)</f>
        <v>1781.97</v>
      </c>
      <c r="Q153" s="55">
        <f>(Q102+Q110+Q118+Q125+Q146+Q152+Q113+Q106+Q99+Q95+Q92+Q122+Q143+Q139+Q128+Q136+Q132)</f>
        <v>1753.27</v>
      </c>
      <c r="R153" s="55">
        <f>(R102+R110+R118+R125+R146+R152+R113+R106+R99+R95+R92+R143+R139+R128+R136+R132)</f>
        <v>170.01</v>
      </c>
      <c r="S153" s="55">
        <f>(S102+S110+S118+S125+S146+S152+S113+S106+S99+S95+S92+S143+S139+S128+S136+S132)</f>
        <v>28.7</v>
      </c>
      <c r="T153" s="55">
        <f>(T102+T110+T118+T125+T146+T152+T113+T106+T99+T95+T92+T143+T139+T128+T122)</f>
        <v>743.64999999999986</v>
      </c>
      <c r="U153" s="55">
        <f>(U102+U110+U118+U125+U146+U152+U113+U106+U99+U95+U92+U143+U139+U128+U122)</f>
        <v>620.06000000000006</v>
      </c>
      <c r="V153" s="116"/>
      <c r="W153" s="117">
        <v>0</v>
      </c>
      <c r="X153" s="117">
        <v>0</v>
      </c>
      <c r="Y153" s="117">
        <v>0</v>
      </c>
    </row>
    <row r="154" spans="1:25" s="63" customFormat="1" ht="24.75" customHeight="1" thickBot="1" x14ac:dyDescent="0.25">
      <c r="A154" s="6" t="s">
        <v>21</v>
      </c>
      <c r="B154" s="62" t="s">
        <v>24</v>
      </c>
      <c r="C154" s="377" t="s">
        <v>63</v>
      </c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110"/>
      <c r="R154" s="110"/>
      <c r="S154" s="110"/>
      <c r="T154" s="110"/>
      <c r="U154" s="110"/>
      <c r="V154" s="118"/>
      <c r="W154" s="117"/>
      <c r="X154" s="117"/>
      <c r="Y154" s="117"/>
    </row>
    <row r="155" spans="1:25" ht="19.5" customHeight="1" x14ac:dyDescent="0.2">
      <c r="A155" s="187" t="s">
        <v>21</v>
      </c>
      <c r="B155" s="189" t="s">
        <v>24</v>
      </c>
      <c r="C155" s="224" t="s">
        <v>22</v>
      </c>
      <c r="D155" s="245"/>
      <c r="E155" s="247" t="s">
        <v>53</v>
      </c>
      <c r="F155" s="247" t="s">
        <v>45</v>
      </c>
      <c r="G155" s="12" t="s">
        <v>65</v>
      </c>
      <c r="H155" s="44">
        <v>0</v>
      </c>
      <c r="I155" s="44">
        <v>0</v>
      </c>
      <c r="J155" s="44">
        <v>0</v>
      </c>
      <c r="K155" s="44">
        <v>0</v>
      </c>
      <c r="L155" s="53">
        <v>0</v>
      </c>
      <c r="M155" s="53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90"/>
      <c r="W155" s="90"/>
      <c r="X155" s="90"/>
      <c r="Y155" s="90"/>
    </row>
    <row r="156" spans="1:25" x14ac:dyDescent="0.2">
      <c r="A156" s="188"/>
      <c r="B156" s="190"/>
      <c r="C156" s="225"/>
      <c r="D156" s="253"/>
      <c r="E156" s="218"/>
      <c r="F156" s="218"/>
      <c r="G156" s="12" t="s">
        <v>73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130"/>
      <c r="W156" s="130"/>
      <c r="X156" s="130"/>
      <c r="Y156" s="130"/>
    </row>
    <row r="157" spans="1:25" ht="12" thickBot="1" x14ac:dyDescent="0.25">
      <c r="A157" s="188"/>
      <c r="B157" s="190"/>
      <c r="C157" s="225"/>
      <c r="D157" s="253"/>
      <c r="E157" s="218"/>
      <c r="F157" s="218"/>
      <c r="G157" s="13" t="s">
        <v>13</v>
      </c>
      <c r="H157" s="39">
        <f t="shared" ref="H157:K158" si="59">SUM(H156)</f>
        <v>0</v>
      </c>
      <c r="I157" s="39">
        <f t="shared" si="59"/>
        <v>0</v>
      </c>
      <c r="J157" s="39">
        <f t="shared" si="59"/>
        <v>0</v>
      </c>
      <c r="K157" s="39">
        <f t="shared" si="59"/>
        <v>0</v>
      </c>
      <c r="L157" s="54">
        <v>0</v>
      </c>
      <c r="M157" s="54">
        <v>0</v>
      </c>
      <c r="N157" s="39">
        <f>SUM(N156)</f>
        <v>0</v>
      </c>
      <c r="O157" s="39">
        <f>SUM(O156)</f>
        <v>0</v>
      </c>
      <c r="P157" s="39">
        <f t="shared" ref="P157:S158" si="60">SUM(P156)</f>
        <v>0</v>
      </c>
      <c r="Q157" s="39">
        <f t="shared" si="60"/>
        <v>0</v>
      </c>
      <c r="R157" s="39">
        <f t="shared" si="60"/>
        <v>0</v>
      </c>
      <c r="S157" s="39">
        <f t="shared" si="60"/>
        <v>0</v>
      </c>
      <c r="T157" s="39">
        <f>SUM(T155)</f>
        <v>0</v>
      </c>
      <c r="U157" s="39">
        <f>SUM(U155)</f>
        <v>0</v>
      </c>
      <c r="V157" s="126" t="s">
        <v>32</v>
      </c>
      <c r="W157" s="127" t="s">
        <v>32</v>
      </c>
      <c r="X157" s="127" t="s">
        <v>32</v>
      </c>
      <c r="Y157" s="128" t="s">
        <v>32</v>
      </c>
    </row>
    <row r="158" spans="1:25" ht="12" thickBot="1" x14ac:dyDescent="0.25">
      <c r="A158" s="41"/>
      <c r="B158" s="9" t="s">
        <v>24</v>
      </c>
      <c r="C158" s="210" t="s">
        <v>14</v>
      </c>
      <c r="D158" s="252"/>
      <c r="E158" s="252"/>
      <c r="F158" s="252"/>
      <c r="G158" s="376"/>
      <c r="H158" s="55">
        <f t="shared" si="59"/>
        <v>0</v>
      </c>
      <c r="I158" s="55">
        <f t="shared" si="59"/>
        <v>0</v>
      </c>
      <c r="J158" s="55">
        <f t="shared" si="59"/>
        <v>0</v>
      </c>
      <c r="K158" s="55">
        <f t="shared" si="59"/>
        <v>0</v>
      </c>
      <c r="L158" s="55">
        <f>SUM(L157)</f>
        <v>0</v>
      </c>
      <c r="M158" s="55">
        <v>0</v>
      </c>
      <c r="N158" s="55">
        <f>SUM(N157)</f>
        <v>0</v>
      </c>
      <c r="O158" s="55">
        <f>SUM(O157)</f>
        <v>0</v>
      </c>
      <c r="P158" s="55">
        <f t="shared" si="60"/>
        <v>0</v>
      </c>
      <c r="Q158" s="55">
        <f t="shared" si="60"/>
        <v>0</v>
      </c>
      <c r="R158" s="55">
        <f t="shared" si="60"/>
        <v>0</v>
      </c>
      <c r="S158" s="55">
        <f t="shared" si="60"/>
        <v>0</v>
      </c>
      <c r="T158" s="55">
        <f>SUM(T157)</f>
        <v>0</v>
      </c>
      <c r="U158" s="55">
        <f>SUM(U157)</f>
        <v>0</v>
      </c>
      <c r="V158" s="68"/>
      <c r="W158" s="68"/>
      <c r="X158" s="68"/>
      <c r="Y158" s="68"/>
    </row>
    <row r="159" spans="1:25" ht="12" thickBot="1" x14ac:dyDescent="0.25">
      <c r="A159" s="8" t="s">
        <v>21</v>
      </c>
      <c r="B159" s="373" t="s">
        <v>15</v>
      </c>
      <c r="C159" s="374"/>
      <c r="D159" s="374"/>
      <c r="E159" s="374"/>
      <c r="F159" s="374"/>
      <c r="G159" s="375"/>
      <c r="H159" s="70">
        <f>SUM(H153+H88+H45)</f>
        <v>9833.41</v>
      </c>
      <c r="I159" s="70">
        <f t="shared" ref="I159:S159" si="61">SUM(I153,I45,I158,I88)</f>
        <v>9719.6700000000019</v>
      </c>
      <c r="J159" s="70">
        <f t="shared" si="61"/>
        <v>769.46299999999997</v>
      </c>
      <c r="K159" s="70">
        <f t="shared" si="61"/>
        <v>113.74000000000001</v>
      </c>
      <c r="L159" s="70">
        <f t="shared" si="61"/>
        <v>12097.130000000001</v>
      </c>
      <c r="M159" s="70">
        <f t="shared" si="61"/>
        <v>11862.029999999999</v>
      </c>
      <c r="N159" s="70">
        <f t="shared" si="61"/>
        <v>147.5</v>
      </c>
      <c r="O159" s="70">
        <f t="shared" si="61"/>
        <v>235.1</v>
      </c>
      <c r="P159" s="70">
        <v>12392.63</v>
      </c>
      <c r="Q159" s="70">
        <v>12146.35</v>
      </c>
      <c r="R159" s="70">
        <v>894.33</v>
      </c>
      <c r="S159" s="70">
        <f t="shared" si="61"/>
        <v>246.28</v>
      </c>
      <c r="T159" s="70">
        <f>SUM(T153,T45,T158,T88)</f>
        <v>11489.691999999999</v>
      </c>
      <c r="U159" s="70">
        <f>SUM(U153,U45,U158,U88)</f>
        <v>11405.800000000001</v>
      </c>
      <c r="V159" s="69"/>
      <c r="W159" s="69"/>
      <c r="X159" s="69"/>
      <c r="Y159" s="69"/>
    </row>
    <row r="160" spans="1:25" ht="15.75" customHeight="1" thickBot="1" x14ac:dyDescent="0.25">
      <c r="A160" s="6" t="s">
        <v>21</v>
      </c>
      <c r="B160" s="71"/>
      <c r="C160" s="71"/>
      <c r="D160" s="71"/>
      <c r="E160" s="71"/>
      <c r="F160" s="71"/>
      <c r="G160" s="71"/>
      <c r="H160" s="72">
        <f>SUM(H153+H88+H45)</f>
        <v>9833.41</v>
      </c>
      <c r="I160" s="72">
        <f>SUM(I153+I88+I45)</f>
        <v>9719.67</v>
      </c>
      <c r="J160" s="72">
        <f>SUM(J153+J88+J45)</f>
        <v>769.46300000000008</v>
      </c>
      <c r="K160" s="72">
        <f>SUM(K153+K88+K45)</f>
        <v>113.74000000000001</v>
      </c>
      <c r="L160" s="72">
        <f>SUM(L45+L88+L153)</f>
        <v>12097.130000000001</v>
      </c>
      <c r="M160" s="123">
        <f>SUM(M159)</f>
        <v>11862.029999999999</v>
      </c>
      <c r="N160" s="123">
        <f t="shared" ref="N160:T160" si="62">SUM(N159)</f>
        <v>147.5</v>
      </c>
      <c r="O160" s="123">
        <f t="shared" si="62"/>
        <v>235.1</v>
      </c>
      <c r="P160" s="123">
        <f t="shared" si="62"/>
        <v>12392.63</v>
      </c>
      <c r="Q160" s="123">
        <f t="shared" si="62"/>
        <v>12146.35</v>
      </c>
      <c r="R160" s="123">
        <f t="shared" si="62"/>
        <v>894.33</v>
      </c>
      <c r="S160" s="123">
        <f t="shared" si="62"/>
        <v>246.28</v>
      </c>
      <c r="T160" s="123">
        <f t="shared" si="62"/>
        <v>11489.691999999999</v>
      </c>
      <c r="U160" s="123">
        <f t="shared" ref="U160" si="63">SUM(U159)</f>
        <v>11405.800000000001</v>
      </c>
      <c r="V160" s="73"/>
      <c r="W160" s="73"/>
      <c r="X160" s="73"/>
      <c r="Y160" s="73"/>
    </row>
    <row r="161" spans="1:24" ht="11.25" customHeight="1" x14ac:dyDescent="0.2">
      <c r="A161" s="92"/>
      <c r="D161" s="14"/>
      <c r="H161" s="14"/>
      <c r="L161" s="14"/>
      <c r="P161" s="14"/>
    </row>
    <row r="162" spans="1:24" ht="11.25" customHeight="1" x14ac:dyDescent="0.2">
      <c r="A162" s="379" t="s">
        <v>152</v>
      </c>
      <c r="B162" s="364" t="s">
        <v>92</v>
      </c>
      <c r="C162" s="365"/>
      <c r="D162" s="365"/>
      <c r="E162" s="365"/>
      <c r="F162" s="366"/>
      <c r="G162" s="91" t="s">
        <v>17</v>
      </c>
      <c r="H162" s="97">
        <f>SUM(H123+H115+H75+H71+H65+H60+H58+H51+H49+H47+H38+H43++H30+H24+H112+H101+H94+H68+H145+H97+H104+H140+H137+H84+H82+H90)</f>
        <v>2654.7</v>
      </c>
      <c r="I162" s="97">
        <f>SUM(I123+I115+I75+I71+I65+I60+I58+I51+I49+I47+I38+I43++I30+I24+I112+I101+I94+I68+I145+I97+I104+I140+I137+I84+I82+I90)</f>
        <v>2578.2599999999998</v>
      </c>
      <c r="J162" s="97">
        <f>SUM(J123+J115+J75+J71+J65+J60+J58+J51+J49+J47+J38+J43++J30+J24+J112+J101+J94+J68+J145+J97+J104+J140+J137+J84+J90)</f>
        <v>243.27</v>
      </c>
      <c r="K162" s="97">
        <f>SUM(K123+K115+K75+K71+K65+K60+K58+K51+K49+K47+K38+K43++K30+K24+K112+K101+K94+K68+K145+K97+K104+K140+K137+K84+K90)</f>
        <v>76.44</v>
      </c>
      <c r="L162" s="97">
        <f>SUM(L123+L115+L75+L71+L65+L60+L58+L51+L49+L47+L38+L43++L30+L24+L112+L101+L94+L68+L145+L97+L104+L140+L137+L84+L119+L90+L82)</f>
        <v>2992.2500000000005</v>
      </c>
      <c r="M162" s="97">
        <f>SUM(M123+M115+M75+M71+M65+M60+M58+M51+M49+M47+M38+M43++M30+M24+M112+M101+M94+M68+M145+M97+M104+M140+M137+M84+M119+M90+M82)</f>
        <v>2932.55</v>
      </c>
      <c r="N162" s="97">
        <f t="shared" ref="N162:R162" si="64">SUM(N123+N115+N75+N71+N65+N60+N58+N51+N49+N47+N38+N43++N30+N24+N112+N101+N94+N68+N145+N97+N104+N140+N137+N84+N119+N90+N82)</f>
        <v>0</v>
      </c>
      <c r="O162" s="97">
        <f t="shared" si="64"/>
        <v>59.7</v>
      </c>
      <c r="P162" s="182">
        <f>SUM(P123+P115+P75+P71+P65+P60+P58+P51+P49+P47+P38+P43++P30+P24+P112+P101+P94+P68+P145+P97+P104+P140+P137+P84+P119+P90+P82)</f>
        <v>3372.7040000000006</v>
      </c>
      <c r="Q162" s="182">
        <f t="shared" si="64"/>
        <v>3303.0600000000009</v>
      </c>
      <c r="R162" s="182">
        <f t="shared" si="64"/>
        <v>295.33</v>
      </c>
      <c r="S162" s="182">
        <f>SUM(S123+S115+S75+S71+S65+S60+S58+S51+S49+S47+S38+S43+S30+S24+S112+S101+S94+S68+S145+S97+S104+S140+S137+S84+S119+S90+S82)</f>
        <v>69.64</v>
      </c>
      <c r="T162" s="97">
        <f>SUM(T123+T115+T75+T71+T65+T60+T58+T51+T49+T47+T38+T43++T30+T24+T112+T101+T94+T68+T145+T97+T104+T140+T137+T84+T119+T90+T82)</f>
        <v>3176.5420000000004</v>
      </c>
      <c r="U162" s="97">
        <f>SUM(U123+U115+U75+U71+U65+U60+U58+U51+U49+U47+U38+U43++U30+U24+U112+U101+U94+U68+U145+U97+U104+U140+U137+U84+U119+U90+U82)</f>
        <v>3189.42</v>
      </c>
      <c r="V162" s="19"/>
    </row>
    <row r="163" spans="1:24" ht="11.25" customHeight="1" x14ac:dyDescent="0.2">
      <c r="A163" s="379"/>
      <c r="B163" s="364" t="s">
        <v>93</v>
      </c>
      <c r="C163" s="365"/>
      <c r="D163" s="365"/>
      <c r="E163" s="365"/>
      <c r="F163" s="366"/>
      <c r="G163" s="91" t="s">
        <v>18</v>
      </c>
      <c r="H163" s="97">
        <f t="shared" ref="H163:L163" si="65">SUM(H150)</f>
        <v>0</v>
      </c>
      <c r="I163" s="97">
        <f t="shared" si="65"/>
        <v>0</v>
      </c>
      <c r="J163" s="97">
        <f t="shared" si="65"/>
        <v>0</v>
      </c>
      <c r="K163" s="97">
        <f t="shared" si="65"/>
        <v>0</v>
      </c>
      <c r="L163" s="97">
        <f t="shared" si="65"/>
        <v>0</v>
      </c>
      <c r="M163" s="97">
        <f>SUM(M150)</f>
        <v>0</v>
      </c>
      <c r="N163" s="97">
        <f>SUM(N90)</f>
        <v>0</v>
      </c>
      <c r="O163" s="97">
        <f>SUM(O90)</f>
        <v>0</v>
      </c>
      <c r="P163" s="182">
        <v>0</v>
      </c>
      <c r="Q163" s="182">
        <v>0</v>
      </c>
      <c r="R163" s="182">
        <v>0</v>
      </c>
      <c r="S163" s="182">
        <v>0</v>
      </c>
      <c r="T163" s="97">
        <f>SUM(T90)</f>
        <v>0</v>
      </c>
      <c r="U163" s="97">
        <f>SUM(U90)</f>
        <v>0</v>
      </c>
    </row>
    <row r="164" spans="1:24" ht="11.25" customHeight="1" x14ac:dyDescent="0.2">
      <c r="A164" s="379"/>
      <c r="B164" s="364" t="s">
        <v>94</v>
      </c>
      <c r="C164" s="365"/>
      <c r="D164" s="365"/>
      <c r="E164" s="365"/>
      <c r="F164" s="366"/>
      <c r="G164" s="91" t="s">
        <v>16</v>
      </c>
      <c r="H164" s="97">
        <f>SUM(H151+H72+H61+H54+H22+H20+H18+H16+H144+H111+H103+H100+H96+H93+H126+H85)</f>
        <v>5616.8</v>
      </c>
      <c r="I164" s="97">
        <f>SUM(I151+I72+I61+I54+I22+I20+I18+I16+I144+I111+I103+I100+I96+I93+I126+I85)</f>
        <v>5616.8</v>
      </c>
      <c r="J164" s="97">
        <f>SUM(J151+J72+J61+J54+J22+J20+J18+J16+J144+J111+J103+J100+J96+J93+J126+J85)</f>
        <v>103.57</v>
      </c>
      <c r="K164" s="97">
        <f>SUM(K151+K72+K61+K54+K22+K20+K18+K16+K144+K111+K103+K100+K96+K93+K126+K85)</f>
        <v>0</v>
      </c>
      <c r="L164" s="97">
        <f>SUM(L151+L72+L61+L54+L22+L20+L18+L16+L144+L111+L103+L100+L96+L93+L108+L126+L85+L120+L76)</f>
        <v>7229.98</v>
      </c>
      <c r="M164" s="97">
        <f>SUM(M151+M72+M61+M54+M22+M20+M18+M16+M144+M111+M103+M100+M96+M93+M126+M108+M85+M120+M76)</f>
        <v>7229.98</v>
      </c>
      <c r="N164" s="97">
        <f t="shared" ref="N164:S164" si="66">SUM(N151+N72+N61+N54+N22+N20+N18+N16+N144+N111+N103+N100+N96+N93+N126+N108+N85+N120+N76)</f>
        <v>0</v>
      </c>
      <c r="O164" s="97">
        <f t="shared" si="66"/>
        <v>0</v>
      </c>
      <c r="P164" s="182">
        <f>SUM(P151+P72+P61+P54+P22+P20+P18+P16+P144+P111+P103+P100+P96+P93+P126+P108+P85+P120+P76)</f>
        <v>7163.5800000000008</v>
      </c>
      <c r="Q164" s="182">
        <f t="shared" si="66"/>
        <v>7163.5800000000008</v>
      </c>
      <c r="R164" s="182">
        <f>SUM(R151+R72+R61+R54+R22+R20+R18+R16+R144+R111+R103+R100+R96+R93+R126+R108+R85+R120+R76)</f>
        <v>281.42</v>
      </c>
      <c r="S164" s="182">
        <f t="shared" si="66"/>
        <v>0</v>
      </c>
      <c r="T164" s="97">
        <f>SUM(T151+T72+T61+T54+T22+T20+T18+T16+T144+T111+T103+T100+T96+T93+T126+T108+T85+T120+T76)</f>
        <v>6680.21</v>
      </c>
      <c r="U164" s="97">
        <f>SUM(U151+U72+U61+U54+U22+U20+U18+U16+U144+U111+U103+U100+U96+U93+U126+U108+U85+U120+U76
)</f>
        <v>6583.13</v>
      </c>
    </row>
    <row r="165" spans="1:24" ht="11.25" customHeight="1" x14ac:dyDescent="0.2">
      <c r="A165" s="379"/>
      <c r="B165" s="93" t="s">
        <v>117</v>
      </c>
      <c r="C165" s="94"/>
      <c r="D165" s="94"/>
      <c r="E165" s="94"/>
      <c r="F165" s="95"/>
      <c r="G165" s="96" t="s">
        <v>112</v>
      </c>
      <c r="H165" s="97">
        <f>SUM(H124+H91+H121+H108)</f>
        <v>210</v>
      </c>
      <c r="I165" s="97">
        <f>SUM(I124+I91+I121+I108)</f>
        <v>210</v>
      </c>
      <c r="J165" s="97">
        <f>SUM(J124+J121+J108+J91)</f>
        <v>0</v>
      </c>
      <c r="K165" s="97">
        <f>SUM(K124+K91+K108+K121)</f>
        <v>0</v>
      </c>
      <c r="L165" s="97">
        <f>SUM(L124+L91)</f>
        <v>0</v>
      </c>
      <c r="M165" s="97">
        <f>SUM(M124+M91)</f>
        <v>0</v>
      </c>
      <c r="N165" s="97">
        <f>SUM(N124+N90)</f>
        <v>0</v>
      </c>
      <c r="O165" s="97">
        <f>SUM(O124+O90+O121)</f>
        <v>0</v>
      </c>
      <c r="P165" s="182">
        <f>SUM(P124+P91)</f>
        <v>0</v>
      </c>
      <c r="Q165" s="182">
        <f>SUM(Q124+Q91)</f>
        <v>0</v>
      </c>
      <c r="R165" s="182">
        <f>SUM(R124+R90)</f>
        <v>0</v>
      </c>
      <c r="S165" s="182">
        <f>SUM(S124+S90)</f>
        <v>0</v>
      </c>
      <c r="T165" s="97">
        <f>SUM(T124+T91)</f>
        <v>0</v>
      </c>
      <c r="U165" s="97">
        <f>SUM(U124+U91)</f>
        <v>0</v>
      </c>
    </row>
    <row r="166" spans="1:24" ht="12.75" customHeight="1" x14ac:dyDescent="0.2">
      <c r="A166" s="379"/>
      <c r="B166" s="364" t="s">
        <v>95</v>
      </c>
      <c r="C166" s="365"/>
      <c r="D166" s="365"/>
      <c r="E166" s="365"/>
      <c r="F166" s="366"/>
      <c r="G166" s="91" t="s">
        <v>33</v>
      </c>
      <c r="H166" s="97">
        <f t="shared" ref="H166:U166" si="67">SUM(H147+H52)</f>
        <v>208.56</v>
      </c>
      <c r="I166" s="97">
        <f t="shared" si="67"/>
        <v>208.56</v>
      </c>
      <c r="J166" s="97">
        <f t="shared" si="67"/>
        <v>109.56</v>
      </c>
      <c r="K166" s="97">
        <f t="shared" si="67"/>
        <v>0</v>
      </c>
      <c r="L166" s="97">
        <f t="shared" si="67"/>
        <v>199.5</v>
      </c>
      <c r="M166" s="97">
        <f t="shared" si="67"/>
        <v>199.5</v>
      </c>
      <c r="N166" s="97">
        <f t="shared" si="67"/>
        <v>78.5</v>
      </c>
      <c r="O166" s="97">
        <f t="shared" si="67"/>
        <v>0</v>
      </c>
      <c r="P166" s="183">
        <f t="shared" si="67"/>
        <v>220.2</v>
      </c>
      <c r="Q166" s="183">
        <f t="shared" si="67"/>
        <v>219.26</v>
      </c>
      <c r="R166" s="183">
        <f t="shared" si="67"/>
        <v>129.30000000000001</v>
      </c>
      <c r="S166" s="183">
        <f t="shared" si="67"/>
        <v>0.94</v>
      </c>
      <c r="T166" s="97">
        <f t="shared" si="67"/>
        <v>209.5</v>
      </c>
      <c r="U166" s="97">
        <f t="shared" si="67"/>
        <v>219.5</v>
      </c>
    </row>
    <row r="167" spans="1:24" ht="13.5" customHeight="1" x14ac:dyDescent="0.2">
      <c r="A167" s="379"/>
      <c r="B167" s="364" t="s">
        <v>96</v>
      </c>
      <c r="C167" s="365"/>
      <c r="D167" s="365"/>
      <c r="E167" s="365"/>
      <c r="F167" s="366"/>
      <c r="G167" s="91" t="s">
        <v>97</v>
      </c>
      <c r="H167" s="97">
        <f t="shared" ref="H167:U167" si="68">SUM(H149+H63+H56+H34+H28+H26+H32+H36)</f>
        <v>1106.05</v>
      </c>
      <c r="I167" s="97">
        <f t="shared" si="68"/>
        <v>1106.05</v>
      </c>
      <c r="J167" s="97">
        <f t="shared" si="68"/>
        <v>313.06299999999999</v>
      </c>
      <c r="K167" s="97">
        <f t="shared" si="68"/>
        <v>0</v>
      </c>
      <c r="L167" s="97">
        <f t="shared" si="68"/>
        <v>1227.1799999999998</v>
      </c>
      <c r="M167" s="97">
        <f t="shared" si="68"/>
        <v>1227.1799999999998</v>
      </c>
      <c r="N167" s="97">
        <f t="shared" si="68"/>
        <v>69</v>
      </c>
      <c r="O167" s="97">
        <f t="shared" si="68"/>
        <v>0</v>
      </c>
      <c r="P167" s="182">
        <f>SUM(P149+P63+P56+P34+P28+P26+P32+P36+P42+P41+P40)</f>
        <v>1199.07</v>
      </c>
      <c r="Q167" s="182">
        <f t="shared" ref="Q167:S167" si="69">SUM(Q149+Q63+Q56+Q34+Q28+Q26+Q32+Q36+Q42+Q41+Q40)</f>
        <v>1198.77</v>
      </c>
      <c r="R167" s="182">
        <f>SUM(R149+R63+R56+R34+R28+R26+R32+R36+R42+R41+R40)</f>
        <v>188.27999999999997</v>
      </c>
      <c r="S167" s="182">
        <f t="shared" si="69"/>
        <v>0.3</v>
      </c>
      <c r="T167" s="97">
        <f t="shared" si="68"/>
        <v>1274.6799999999998</v>
      </c>
      <c r="U167" s="97">
        <f t="shared" si="68"/>
        <v>1300.3599999999999</v>
      </c>
    </row>
    <row r="168" spans="1:24" ht="13.5" customHeight="1" x14ac:dyDescent="0.2">
      <c r="A168" s="379"/>
      <c r="B168" s="160"/>
      <c r="C168" s="161"/>
      <c r="D168" s="161"/>
      <c r="E168" s="161"/>
      <c r="F168" s="162"/>
      <c r="G168" s="91" t="s">
        <v>182</v>
      </c>
      <c r="H168" s="97">
        <f t="shared" ref="H168:U168" si="70">SUM(H148+H53)</f>
        <v>0</v>
      </c>
      <c r="I168" s="97">
        <f t="shared" si="70"/>
        <v>0</v>
      </c>
      <c r="J168" s="97">
        <f t="shared" si="70"/>
        <v>0</v>
      </c>
      <c r="K168" s="97">
        <f t="shared" si="70"/>
        <v>0</v>
      </c>
      <c r="L168" s="97">
        <f t="shared" si="70"/>
        <v>0</v>
      </c>
      <c r="M168" s="97">
        <f t="shared" si="70"/>
        <v>0</v>
      </c>
      <c r="N168" s="97">
        <f t="shared" si="70"/>
        <v>0</v>
      </c>
      <c r="O168" s="97">
        <f t="shared" si="70"/>
        <v>0</v>
      </c>
      <c r="P168" s="182">
        <f t="shared" si="70"/>
        <v>27.36</v>
      </c>
      <c r="Q168" s="182">
        <f t="shared" si="70"/>
        <v>27.36</v>
      </c>
      <c r="R168" s="182">
        <f t="shared" si="70"/>
        <v>0</v>
      </c>
      <c r="S168" s="182">
        <f t="shared" si="70"/>
        <v>0</v>
      </c>
      <c r="T168" s="97">
        <f t="shared" si="70"/>
        <v>5.2</v>
      </c>
      <c r="U168" s="97">
        <f t="shared" si="70"/>
        <v>5.2</v>
      </c>
    </row>
    <row r="169" spans="1:24" ht="12.75" customHeight="1" x14ac:dyDescent="0.2">
      <c r="A169" s="379"/>
      <c r="B169" s="364" t="s">
        <v>98</v>
      </c>
      <c r="C169" s="365"/>
      <c r="D169" s="365"/>
      <c r="E169" s="365"/>
      <c r="F169" s="366"/>
      <c r="G169" s="91" t="s">
        <v>65</v>
      </c>
      <c r="H169" s="97">
        <f>+H155+H73+H69+H109+H142+H138+H86</f>
        <v>37.299999999999997</v>
      </c>
      <c r="I169" s="97">
        <f>+I155+I73+I69+I109+I142+I138+I86</f>
        <v>0</v>
      </c>
      <c r="J169" s="97">
        <f>+J155+J73+J69+J109+J142+J138+J86</f>
        <v>0</v>
      </c>
      <c r="K169" s="97">
        <f>+K155+K73+K69+K109+K142+K138+K86</f>
        <v>37.299999999999997</v>
      </c>
      <c r="L169" s="97">
        <f>+L155+L73+L69+L109+L138+L142+L86+L121+L77</f>
        <v>448.22</v>
      </c>
      <c r="M169" s="97">
        <f>+M155+M73+M69+M109+M138+M142+M86+M121+M77</f>
        <v>272.82</v>
      </c>
      <c r="N169" s="97">
        <f>+N155+N73+N69+N109+N142+N138+N86</f>
        <v>0</v>
      </c>
      <c r="O169" s="97">
        <f>+O155+O73+O69+O109+O142+O138+O86</f>
        <v>175.4</v>
      </c>
      <c r="P169" s="182">
        <f>+P155+P73+P69+P109+P142+P138+P86+P135+P131+X175+P121+P77</f>
        <v>409.72</v>
      </c>
      <c r="Q169" s="182">
        <f t="shared" ref="Q169:S169" si="71">+Q155+Q73+Q69+Q109+Q142+Q138+Q86+Q135+Q131+Y175+Q121+Q77</f>
        <v>234.32</v>
      </c>
      <c r="R169" s="182">
        <f t="shared" si="71"/>
        <v>0</v>
      </c>
      <c r="S169" s="182">
        <f t="shared" si="71"/>
        <v>175.4</v>
      </c>
      <c r="T169" s="97">
        <f t="shared" ref="T169:U169" si="72">+T155+T73+T69+T109+T142+T138+T86+T121+T77</f>
        <v>143.55999999999997</v>
      </c>
      <c r="U169" s="97">
        <f t="shared" si="72"/>
        <v>108.19</v>
      </c>
    </row>
    <row r="170" spans="1:24" ht="12.75" customHeight="1" x14ac:dyDescent="0.2">
      <c r="A170" s="379"/>
      <c r="B170" s="364"/>
      <c r="C170" s="365"/>
      <c r="D170" s="365"/>
      <c r="E170" s="365"/>
      <c r="F170" s="366"/>
      <c r="G170" s="91" t="s">
        <v>122</v>
      </c>
      <c r="H170" s="72">
        <f t="shared" ref="H170:M170" si="73">SUM(H162:H169)</f>
        <v>9833.409999999998</v>
      </c>
      <c r="I170" s="72">
        <f t="shared" si="73"/>
        <v>9719.6699999999983</v>
      </c>
      <c r="J170" s="72">
        <f t="shared" si="73"/>
        <v>769.46299999999997</v>
      </c>
      <c r="K170" s="72">
        <f t="shared" si="73"/>
        <v>113.74</v>
      </c>
      <c r="L170" s="72">
        <f t="shared" si="73"/>
        <v>12097.13</v>
      </c>
      <c r="M170" s="72">
        <f t="shared" si="73"/>
        <v>11862.029999999999</v>
      </c>
      <c r="N170" s="72">
        <f t="shared" ref="N170:U170" si="74">SUM(N162:N169)</f>
        <v>147.5</v>
      </c>
      <c r="O170" s="72">
        <f t="shared" si="74"/>
        <v>235.10000000000002</v>
      </c>
      <c r="P170" s="72">
        <f>SUM(P162:P169)</f>
        <v>12392.634000000002</v>
      </c>
      <c r="Q170" s="72">
        <f t="shared" ref="Q170:S170" si="75">SUM(Q162:Q169)</f>
        <v>12146.350000000002</v>
      </c>
      <c r="R170" s="72">
        <f t="shared" si="75"/>
        <v>894.32999999999993</v>
      </c>
      <c r="S170" s="72">
        <f t="shared" si="75"/>
        <v>246.28</v>
      </c>
      <c r="T170" s="72">
        <f t="shared" si="74"/>
        <v>11489.692000000001</v>
      </c>
      <c r="U170" s="72">
        <f t="shared" si="74"/>
        <v>11405.800000000001</v>
      </c>
    </row>
    <row r="171" spans="1:24" x14ac:dyDescent="0.2">
      <c r="W171" s="3"/>
      <c r="X171" s="3"/>
    </row>
    <row r="173" spans="1:24" x14ac:dyDescent="0.2">
      <c r="M173" s="103"/>
    </row>
    <row r="176" spans="1:24" x14ac:dyDescent="0.2">
      <c r="A176" s="1"/>
    </row>
    <row r="177" spans="1:29" x14ac:dyDescent="0.2">
      <c r="A177" s="1"/>
      <c r="AC177" s="1" t="s">
        <v>123</v>
      </c>
    </row>
  </sheetData>
  <mergeCells count="418">
    <mergeCell ref="V133:V136"/>
    <mergeCell ref="W133:W136"/>
    <mergeCell ref="X133:X136"/>
    <mergeCell ref="Y133:Y136"/>
    <mergeCell ref="A133:A136"/>
    <mergeCell ref="B133:B136"/>
    <mergeCell ref="C133:C136"/>
    <mergeCell ref="D133:D136"/>
    <mergeCell ref="E133:E136"/>
    <mergeCell ref="F133:F136"/>
    <mergeCell ref="V129:V132"/>
    <mergeCell ref="W129:W132"/>
    <mergeCell ref="X129:X132"/>
    <mergeCell ref="Y129:Y132"/>
    <mergeCell ref="C129:C132"/>
    <mergeCell ref="D129:D132"/>
    <mergeCell ref="E129:E132"/>
    <mergeCell ref="F129:F132"/>
    <mergeCell ref="A129:A132"/>
    <mergeCell ref="B129:B132"/>
    <mergeCell ref="Y67:Y69"/>
    <mergeCell ref="W140:W142"/>
    <mergeCell ref="X140:X142"/>
    <mergeCell ref="Y140:Y142"/>
    <mergeCell ref="V144:V146"/>
    <mergeCell ref="W144:W145"/>
    <mergeCell ref="X144:X145"/>
    <mergeCell ref="Y144:Y145"/>
    <mergeCell ref="Y100:Y101"/>
    <mergeCell ref="V137:V139"/>
    <mergeCell ref="Y111:Y113"/>
    <mergeCell ref="W137:W138"/>
    <mergeCell ref="X137:X138"/>
    <mergeCell ref="Y137:Y138"/>
    <mergeCell ref="V140:V143"/>
    <mergeCell ref="Y103:Y105"/>
    <mergeCell ref="W111:W113"/>
    <mergeCell ref="X111:X113"/>
    <mergeCell ref="Y90:Y91"/>
    <mergeCell ref="V96:V99"/>
    <mergeCell ref="W96:W98"/>
    <mergeCell ref="X96:X98"/>
    <mergeCell ref="V90:V92"/>
    <mergeCell ref="Y75:Y77"/>
    <mergeCell ref="V147:V151"/>
    <mergeCell ref="D84:D87"/>
    <mergeCell ref="E84:E87"/>
    <mergeCell ref="F84:F87"/>
    <mergeCell ref="V84:V87"/>
    <mergeCell ref="V71:V74"/>
    <mergeCell ref="W84:W86"/>
    <mergeCell ref="X84:X86"/>
    <mergeCell ref="Y84:Y86"/>
    <mergeCell ref="V126:V128"/>
    <mergeCell ref="V119:V122"/>
    <mergeCell ref="V115:V118"/>
    <mergeCell ref="W119:W122"/>
    <mergeCell ref="X119:X122"/>
    <mergeCell ref="Y119:Y122"/>
    <mergeCell ref="W115:W118"/>
    <mergeCell ref="X115:X118"/>
    <mergeCell ref="Y115:Y118"/>
    <mergeCell ref="V123:V125"/>
    <mergeCell ref="W123:W124"/>
    <mergeCell ref="X123:X124"/>
    <mergeCell ref="Y123:Y124"/>
    <mergeCell ref="Y96:Y98"/>
    <mergeCell ref="Y107:Y109"/>
    <mergeCell ref="A137:A139"/>
    <mergeCell ref="B137:B139"/>
    <mergeCell ref="C140:C143"/>
    <mergeCell ref="D140:D143"/>
    <mergeCell ref="A140:A143"/>
    <mergeCell ref="B140:B143"/>
    <mergeCell ref="E140:E143"/>
    <mergeCell ref="F140:F143"/>
    <mergeCell ref="D137:D139"/>
    <mergeCell ref="E137:E139"/>
    <mergeCell ref="F137:F139"/>
    <mergeCell ref="F100:F102"/>
    <mergeCell ref="V100:V102"/>
    <mergeCell ref="D119:D122"/>
    <mergeCell ref="F119:F122"/>
    <mergeCell ref="D115:D118"/>
    <mergeCell ref="E115:E118"/>
    <mergeCell ref="W100:W101"/>
    <mergeCell ref="X103:X105"/>
    <mergeCell ref="V111:V114"/>
    <mergeCell ref="V103:V106"/>
    <mergeCell ref="W103:W105"/>
    <mergeCell ref="D100:D102"/>
    <mergeCell ref="E111:E114"/>
    <mergeCell ref="F111:F114"/>
    <mergeCell ref="E107:E110"/>
    <mergeCell ref="X107:X109"/>
    <mergeCell ref="W107:W109"/>
    <mergeCell ref="V107:V110"/>
    <mergeCell ref="X100:X101"/>
    <mergeCell ref="F103:F106"/>
    <mergeCell ref="D103:D106"/>
    <mergeCell ref="E103:E106"/>
    <mergeCell ref="F96:F99"/>
    <mergeCell ref="E96:E99"/>
    <mergeCell ref="E90:E92"/>
    <mergeCell ref="B170:F170"/>
    <mergeCell ref="F107:F110"/>
    <mergeCell ref="C119:C122"/>
    <mergeCell ref="B162:F162"/>
    <mergeCell ref="B163:F163"/>
    <mergeCell ref="B114:B118"/>
    <mergeCell ref="F123:F125"/>
    <mergeCell ref="E147:E152"/>
    <mergeCell ref="F147:F152"/>
    <mergeCell ref="E123:E125"/>
    <mergeCell ref="B169:F169"/>
    <mergeCell ref="E119:E122"/>
    <mergeCell ref="E144:E146"/>
    <mergeCell ref="F144:F146"/>
    <mergeCell ref="C126:C128"/>
    <mergeCell ref="C137:C139"/>
    <mergeCell ref="F115:F118"/>
    <mergeCell ref="F126:F128"/>
    <mergeCell ref="E126:E128"/>
    <mergeCell ref="D126:D128"/>
    <mergeCell ref="E100:E102"/>
    <mergeCell ref="B167:F167"/>
    <mergeCell ref="B166:F166"/>
    <mergeCell ref="A144:A146"/>
    <mergeCell ref="B144:B146"/>
    <mergeCell ref="C144:C146"/>
    <mergeCell ref="D144:D146"/>
    <mergeCell ref="C123:C125"/>
    <mergeCell ref="C153:G153"/>
    <mergeCell ref="A155:A157"/>
    <mergeCell ref="B159:G159"/>
    <mergeCell ref="B155:B157"/>
    <mergeCell ref="C158:G158"/>
    <mergeCell ref="E155:E157"/>
    <mergeCell ref="F155:F157"/>
    <mergeCell ref="C154:P154"/>
    <mergeCell ref="D155:D157"/>
    <mergeCell ref="C155:C157"/>
    <mergeCell ref="B164:F164"/>
    <mergeCell ref="B147:B152"/>
    <mergeCell ref="D147:D152"/>
    <mergeCell ref="A147:A152"/>
    <mergeCell ref="C147:C152"/>
    <mergeCell ref="D123:D125"/>
    <mergeCell ref="A162:A170"/>
    <mergeCell ref="C65:C66"/>
    <mergeCell ref="C67:C70"/>
    <mergeCell ref="C75:C80"/>
    <mergeCell ref="Y60:Y61"/>
    <mergeCell ref="W60:W61"/>
    <mergeCell ref="V63:V64"/>
    <mergeCell ref="C111:C113"/>
    <mergeCell ref="D111:D113"/>
    <mergeCell ref="D107:D110"/>
    <mergeCell ref="D60:D62"/>
    <mergeCell ref="C60:C62"/>
    <mergeCell ref="C63:C64"/>
    <mergeCell ref="D63:D64"/>
    <mergeCell ref="W90:W91"/>
    <mergeCell ref="Y93:Y94"/>
    <mergeCell ref="W71:W73"/>
    <mergeCell ref="X71:X73"/>
    <mergeCell ref="Y71:Y73"/>
    <mergeCell ref="D65:D66"/>
    <mergeCell ref="V67:V70"/>
    <mergeCell ref="E67:E70"/>
    <mergeCell ref="F67:F70"/>
    <mergeCell ref="V60:V62"/>
    <mergeCell ref="F60:F62"/>
    <mergeCell ref="E51:E55"/>
    <mergeCell ref="E60:E62"/>
    <mergeCell ref="D58:D59"/>
    <mergeCell ref="F56:F57"/>
    <mergeCell ref="F58:F59"/>
    <mergeCell ref="E56:E57"/>
    <mergeCell ref="E58:E59"/>
    <mergeCell ref="D56:D57"/>
    <mergeCell ref="V58:V59"/>
    <mergeCell ref="F51:F55"/>
    <mergeCell ref="C71:C74"/>
    <mergeCell ref="D82:D83"/>
    <mergeCell ref="C82:C83"/>
    <mergeCell ref="E82:E83"/>
    <mergeCell ref="F82:F83"/>
    <mergeCell ref="V82:V83"/>
    <mergeCell ref="E71:E74"/>
    <mergeCell ref="D75:D80"/>
    <mergeCell ref="D67:D70"/>
    <mergeCell ref="D71:D74"/>
    <mergeCell ref="V75:V78"/>
    <mergeCell ref="D93:D95"/>
    <mergeCell ref="E63:E64"/>
    <mergeCell ref="E93:E95"/>
    <mergeCell ref="E65:E66"/>
    <mergeCell ref="V65:V66"/>
    <mergeCell ref="X90:X91"/>
    <mergeCell ref="F90:F92"/>
    <mergeCell ref="E75:E80"/>
    <mergeCell ref="F71:F74"/>
    <mergeCell ref="F75:F80"/>
    <mergeCell ref="W93:W94"/>
    <mergeCell ref="X93:X94"/>
    <mergeCell ref="F65:F66"/>
    <mergeCell ref="W75:W77"/>
    <mergeCell ref="X75:X77"/>
    <mergeCell ref="W67:W69"/>
    <mergeCell ref="X67:X69"/>
    <mergeCell ref="V93:V95"/>
    <mergeCell ref="X60:X61"/>
    <mergeCell ref="C58:C59"/>
    <mergeCell ref="H10:H11"/>
    <mergeCell ref="P10:P11"/>
    <mergeCell ref="V18:V19"/>
    <mergeCell ref="V10:V11"/>
    <mergeCell ref="I10:J10"/>
    <mergeCell ref="D16:D17"/>
    <mergeCell ref="F9:F11"/>
    <mergeCell ref="V16:V17"/>
    <mergeCell ref="C15:Y15"/>
    <mergeCell ref="K10:K11"/>
    <mergeCell ref="C18:C19"/>
    <mergeCell ref="E16:E17"/>
    <mergeCell ref="F16:F17"/>
    <mergeCell ref="A13:Y13"/>
    <mergeCell ref="B16:B17"/>
    <mergeCell ref="F18:F19"/>
    <mergeCell ref="A12:Y12"/>
    <mergeCell ref="A16:A17"/>
    <mergeCell ref="D18:D19"/>
    <mergeCell ref="V20:V21"/>
    <mergeCell ref="D30:D31"/>
    <mergeCell ref="E34:E35"/>
    <mergeCell ref="B14:Y14"/>
    <mergeCell ref="V9:Y9"/>
    <mergeCell ref="A7:Y7"/>
    <mergeCell ref="S10:S11"/>
    <mergeCell ref="G9:G11"/>
    <mergeCell ref="T9:T11"/>
    <mergeCell ref="P9:S9"/>
    <mergeCell ref="B9:B11"/>
    <mergeCell ref="M10:N10"/>
    <mergeCell ref="L10:L11"/>
    <mergeCell ref="C9:C11"/>
    <mergeCell ref="H9:K9"/>
    <mergeCell ref="U9:U11"/>
    <mergeCell ref="Q10:R10"/>
    <mergeCell ref="D9:D11"/>
    <mergeCell ref="E9:E11"/>
    <mergeCell ref="L9:O9"/>
    <mergeCell ref="O10:O11"/>
    <mergeCell ref="A9:A11"/>
    <mergeCell ref="W10:Y10"/>
    <mergeCell ref="T1:Y1"/>
    <mergeCell ref="F24:F25"/>
    <mergeCell ref="F22:F23"/>
    <mergeCell ref="F26:F27"/>
    <mergeCell ref="V26:V27"/>
    <mergeCell ref="F20:F21"/>
    <mergeCell ref="V22:V23"/>
    <mergeCell ref="A8:Y8"/>
    <mergeCell ref="A24:A25"/>
    <mergeCell ref="B24:B25"/>
    <mergeCell ref="E18:E19"/>
    <mergeCell ref="B18:B19"/>
    <mergeCell ref="A22:A23"/>
    <mergeCell ref="A20:A21"/>
    <mergeCell ref="C16:C17"/>
    <mergeCell ref="A18:A19"/>
    <mergeCell ref="A2:Y2"/>
    <mergeCell ref="A26:A27"/>
    <mergeCell ref="E22:E23"/>
    <mergeCell ref="C22:C23"/>
    <mergeCell ref="A3:Y3"/>
    <mergeCell ref="A5:Y5"/>
    <mergeCell ref="A6:Y6"/>
    <mergeCell ref="A4:Y4"/>
    <mergeCell ref="B22:B23"/>
    <mergeCell ref="D24:D25"/>
    <mergeCell ref="A28:A29"/>
    <mergeCell ref="F28:F29"/>
    <mergeCell ref="E28:E29"/>
    <mergeCell ref="D28:D29"/>
    <mergeCell ref="E20:E21"/>
    <mergeCell ref="B20:B21"/>
    <mergeCell ref="D20:D21"/>
    <mergeCell ref="C20:C21"/>
    <mergeCell ref="D22:D23"/>
    <mergeCell ref="C24:C25"/>
    <mergeCell ref="C26:C27"/>
    <mergeCell ref="E24:E25"/>
    <mergeCell ref="F34:F35"/>
    <mergeCell ref="F38:F39"/>
    <mergeCell ref="V36:V37"/>
    <mergeCell ref="V38:V39"/>
    <mergeCell ref="E36:E37"/>
    <mergeCell ref="B28:B29"/>
    <mergeCell ref="C28:C29"/>
    <mergeCell ref="F32:F33"/>
    <mergeCell ref="E32:E33"/>
    <mergeCell ref="D34:D35"/>
    <mergeCell ref="C34:C35"/>
    <mergeCell ref="C49:C50"/>
    <mergeCell ref="B30:B31"/>
    <mergeCell ref="B32:B33"/>
    <mergeCell ref="C32:C33"/>
    <mergeCell ref="C43:C44"/>
    <mergeCell ref="V24:V25"/>
    <mergeCell ref="V43:V44"/>
    <mergeCell ref="F49:F50"/>
    <mergeCell ref="F43:F44"/>
    <mergeCell ref="E43:E44"/>
    <mergeCell ref="D43:D44"/>
    <mergeCell ref="F36:F37"/>
    <mergeCell ref="D36:D37"/>
    <mergeCell ref="E38:E39"/>
    <mergeCell ref="V28:V29"/>
    <mergeCell ref="V32:V33"/>
    <mergeCell ref="V34:V35"/>
    <mergeCell ref="B34:B35"/>
    <mergeCell ref="B38:B39"/>
    <mergeCell ref="C30:C31"/>
    <mergeCell ref="B26:B27"/>
    <mergeCell ref="D26:D27"/>
    <mergeCell ref="E26:E27"/>
    <mergeCell ref="V30:V31"/>
    <mergeCell ref="B51:B55"/>
    <mergeCell ref="A49:A50"/>
    <mergeCell ref="B49:B50"/>
    <mergeCell ref="A38:A39"/>
    <mergeCell ref="B47:B48"/>
    <mergeCell ref="A51:A55"/>
    <mergeCell ref="C45:G45"/>
    <mergeCell ref="F30:F31"/>
    <mergeCell ref="E30:E31"/>
    <mergeCell ref="D32:D33"/>
    <mergeCell ref="C38:C39"/>
    <mergeCell ref="C36:C37"/>
    <mergeCell ref="B36:B37"/>
    <mergeCell ref="D38:D39"/>
    <mergeCell ref="A30:A31"/>
    <mergeCell ref="A34:A35"/>
    <mergeCell ref="A47:A48"/>
    <mergeCell ref="C51:C55"/>
    <mergeCell ref="A36:A37"/>
    <mergeCell ref="A32:A33"/>
    <mergeCell ref="D49:D50"/>
    <mergeCell ref="E49:E50"/>
    <mergeCell ref="B43:B44"/>
    <mergeCell ref="A43:A44"/>
    <mergeCell ref="A56:A57"/>
    <mergeCell ref="B58:B59"/>
    <mergeCell ref="A63:A64"/>
    <mergeCell ref="B56:B57"/>
    <mergeCell ref="C46:Y46"/>
    <mergeCell ref="F47:F48"/>
    <mergeCell ref="A65:A66"/>
    <mergeCell ref="C47:C48"/>
    <mergeCell ref="V47:V48"/>
    <mergeCell ref="D47:D48"/>
    <mergeCell ref="E47:E48"/>
    <mergeCell ref="D51:D55"/>
    <mergeCell ref="V49:V50"/>
    <mergeCell ref="F63:F64"/>
    <mergeCell ref="V56:V57"/>
    <mergeCell ref="Y51:Y54"/>
    <mergeCell ref="V51:V55"/>
    <mergeCell ref="X51:X54"/>
    <mergeCell ref="W51:W54"/>
    <mergeCell ref="A60:A62"/>
    <mergeCell ref="B60:B62"/>
    <mergeCell ref="B63:B64"/>
    <mergeCell ref="C56:C57"/>
    <mergeCell ref="A58:A59"/>
    <mergeCell ref="B65:B66"/>
    <mergeCell ref="B93:B95"/>
    <mergeCell ref="B103:B106"/>
    <mergeCell ref="A90:A92"/>
    <mergeCell ref="B75:B80"/>
    <mergeCell ref="B71:B74"/>
    <mergeCell ref="A67:A70"/>
    <mergeCell ref="B67:B70"/>
    <mergeCell ref="A107:A113"/>
    <mergeCell ref="B90:B92"/>
    <mergeCell ref="B111:B113"/>
    <mergeCell ref="A84:A87"/>
    <mergeCell ref="B84:B87"/>
    <mergeCell ref="A71:A74"/>
    <mergeCell ref="A75:A80"/>
    <mergeCell ref="B82:B83"/>
    <mergeCell ref="A82:A83"/>
    <mergeCell ref="C96:C99"/>
    <mergeCell ref="A123:A125"/>
    <mergeCell ref="B123:B125"/>
    <mergeCell ref="C103:C106"/>
    <mergeCell ref="C114:C118"/>
    <mergeCell ref="A114:A118"/>
    <mergeCell ref="C84:C87"/>
    <mergeCell ref="B126:B128"/>
    <mergeCell ref="A126:A128"/>
    <mergeCell ref="A93:A95"/>
    <mergeCell ref="A103:A106"/>
    <mergeCell ref="B107:B110"/>
    <mergeCell ref="B96:B99"/>
    <mergeCell ref="A119:A122"/>
    <mergeCell ref="C93:C95"/>
    <mergeCell ref="C100:C102"/>
    <mergeCell ref="C107:C110"/>
    <mergeCell ref="C88:G88"/>
    <mergeCell ref="B119:B122"/>
    <mergeCell ref="D96:D99"/>
    <mergeCell ref="D90:D92"/>
    <mergeCell ref="F93:F95"/>
    <mergeCell ref="C89:Y89"/>
    <mergeCell ref="C90:C92"/>
  </mergeCells>
  <phoneticPr fontId="0" type="noConversion"/>
  <conditionalFormatting sqref="A153:A160 D155:G157 B153:B159 C153:C158 H148:K152 A144:G152 V140:V141 V137 V144 W143:Y144 W146:Y146 V152:Y157 W148:Y148 W150:Y151 V147:Y147 W139:Y141 H149:U153 L148:S151 A119:G127 G128:G143 V119:V120 X123:Y123 V126:V127 V123 D115:G115 G116:G118 V65:Y67 W55:W64 X8:Y64 G113:G114 W110 W70:Y70 G68:G70 G72:G74 V71:Y71 G78:G80 T46:U52 V75:Y75 A75:G77 A71:G71 A88:A108 B88:B97 C88:C100 V103:V108 V90:V93 V96:V97 V100 B114:C118 C103:C108 B100:B108 W114:Y115 W8:W51 V8:V34 V36:V64 W87:Y87 G85:U87 W72:Y74 V115 W90:W108 X90:Y110 G109:U110 H88:Y88 A84:Y84 G83 A81:G82 W83:Y83 H96:H113 I96:K136 W78:Y78 L79:Y82 L83:U83 B111:U112 H46:S50 H54:K88 V129:V130 W125:Y137 V133:V134 G129:U136 A8:G67 T142:U147 D90:U108 H8:U45 L54:U78 H113:U141 H155:U160 H142:S146">
    <cfRule type="cellIs" dxfId="0" priority="56" stopIfTrue="1" operator="equal">
      <formula>0</formula>
    </cfRule>
  </conditionalFormatting>
  <printOptions horizontalCentered="1" verticalCentered="1"/>
  <pageMargins left="0" right="0" top="0.98425196850393704" bottom="0.39370078740157483" header="0.59055118110236227" footer="0.51181102362204722"/>
  <pageSetup paperSize="9" scale="70" fitToHeight="0" orientation="landscape" horizontalDpi="300" verticalDpi="300" r:id="rId1"/>
  <headerFooter alignWithMargins="0">
    <oddHeader>&amp;C&amp;P</oddHeader>
  </headerFooter>
  <rowBreaks count="2" manualBreakCount="2">
    <brk id="31" max="24" man="1"/>
    <brk id="153" max="24" man="1"/>
  </rowBreaks>
  <cellWatches>
    <cellWatch r="I17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A31" sqref="A31:A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Lapas1</vt:lpstr>
      <vt:lpstr>Lapas2</vt:lpstr>
      <vt:lpstr>Lapas3</vt:lpstr>
      <vt:lpstr>Lapas1!Print_Area</vt:lpstr>
      <vt:lpstr>Lapas1!Print_Titles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Gražina Švanienė</cp:lastModifiedBy>
  <cp:lastPrinted>2018-10-16T11:52:30Z</cp:lastPrinted>
  <dcterms:created xsi:type="dcterms:W3CDTF">1996-10-14T23:33:28Z</dcterms:created>
  <dcterms:modified xsi:type="dcterms:W3CDTF">2019-01-16T13:30:48Z</dcterms:modified>
</cp:coreProperties>
</file>