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300" windowWidth="19440" windowHeight="11940"/>
  </bookViews>
  <sheets>
    <sheet name="Lapas1" sheetId="1" r:id="rId1"/>
    <sheet name="Lapas2" sheetId="2" r:id="rId2"/>
    <sheet name="Lapas3" sheetId="3" r:id="rId3"/>
  </sheets>
  <definedNames>
    <definedName name="_xlnm.Print_Area" localSheetId="0">Lapas1!$A$1:$Y$166</definedName>
    <definedName name="_xlnm.Print_Titles" localSheetId="0">Lapas1!$9:$11</definedName>
  </definedNames>
  <calcPr calcId="145621" concurrentCalc="0"/>
</workbook>
</file>

<file path=xl/calcChain.xml><?xml version="1.0" encoding="utf-8"?>
<calcChain xmlns="http://schemas.openxmlformats.org/spreadsheetml/2006/main">
  <c r="P158" i="1" l="1"/>
  <c r="Q156" i="1"/>
  <c r="R156" i="1"/>
  <c r="S156" i="1"/>
  <c r="P156" i="1"/>
  <c r="O158" i="1"/>
  <c r="T146" i="1"/>
  <c r="Q146" i="1"/>
  <c r="Q137" i="1"/>
  <c r="Q127" i="1"/>
  <c r="Q123" i="1"/>
  <c r="Q116" i="1"/>
  <c r="Q100" i="1"/>
  <c r="Q92" i="1"/>
  <c r="Q147" i="1"/>
  <c r="R44" i="1"/>
  <c r="R19" i="1"/>
  <c r="R21" i="1"/>
  <c r="R25" i="1"/>
  <c r="R27" i="1"/>
  <c r="R29" i="1"/>
  <c r="R33" i="1"/>
  <c r="R45" i="1"/>
  <c r="R146" i="1"/>
  <c r="R161" i="1"/>
  <c r="R137" i="1"/>
  <c r="R127" i="1"/>
  <c r="R123" i="1"/>
  <c r="R113" i="1"/>
  <c r="R100" i="1"/>
  <c r="R92" i="1"/>
  <c r="R147" i="1"/>
  <c r="S146" i="1"/>
  <c r="S137" i="1"/>
  <c r="S127" i="1"/>
  <c r="S123" i="1"/>
  <c r="S113" i="1"/>
  <c r="S100" i="1"/>
  <c r="S92" i="1"/>
  <c r="S147" i="1"/>
  <c r="P146" i="1"/>
  <c r="P127" i="1"/>
  <c r="P116" i="1"/>
  <c r="P100" i="1"/>
  <c r="P92" i="1"/>
  <c r="P147" i="1"/>
  <c r="Q48" i="1"/>
  <c r="Q50" i="1"/>
  <c r="Q57" i="1"/>
  <c r="Q59" i="1"/>
  <c r="Q62" i="1"/>
  <c r="Q70" i="1"/>
  <c r="Q74" i="1"/>
  <c r="Q78" i="1"/>
  <c r="Q88" i="1"/>
  <c r="Q44" i="1"/>
  <c r="Q21" i="1"/>
  <c r="Q29" i="1"/>
  <c r="Q35" i="1"/>
  <c r="Q45" i="1"/>
  <c r="Q154" i="1"/>
  <c r="P162" i="1"/>
  <c r="Q163" i="1"/>
  <c r="R163" i="1"/>
  <c r="S163" i="1"/>
  <c r="P163" i="1"/>
  <c r="P160" i="1"/>
  <c r="Q161" i="1"/>
  <c r="Q158" i="1"/>
  <c r="R158" i="1"/>
  <c r="S158" i="1"/>
  <c r="Q162" i="1"/>
  <c r="Q157" i="1"/>
  <c r="Q159" i="1"/>
  <c r="Q160" i="1"/>
  <c r="Q164" i="1"/>
  <c r="R157" i="1"/>
  <c r="R159" i="1"/>
  <c r="R160" i="1"/>
  <c r="R162" i="1"/>
  <c r="R164" i="1"/>
  <c r="S157" i="1"/>
  <c r="S159" i="1"/>
  <c r="S160" i="1"/>
  <c r="S161" i="1"/>
  <c r="S162" i="1"/>
  <c r="S164" i="1"/>
  <c r="R48" i="1"/>
  <c r="R50" i="1"/>
  <c r="R57" i="1"/>
  <c r="R59" i="1"/>
  <c r="R62" i="1"/>
  <c r="R70" i="1"/>
  <c r="R74" i="1"/>
  <c r="R78" i="1"/>
  <c r="R88" i="1"/>
  <c r="R154" i="1"/>
  <c r="S48" i="1"/>
  <c r="S50" i="1"/>
  <c r="S55" i="1"/>
  <c r="S57" i="1"/>
  <c r="S59" i="1"/>
  <c r="S62" i="1"/>
  <c r="S64" i="1"/>
  <c r="S70" i="1"/>
  <c r="S74" i="1"/>
  <c r="S78" i="1"/>
  <c r="S88" i="1"/>
  <c r="S44" i="1"/>
  <c r="S17" i="1"/>
  <c r="S19" i="1"/>
  <c r="S21" i="1"/>
  <c r="S23" i="1"/>
  <c r="S25" i="1"/>
  <c r="S27" i="1"/>
  <c r="S29" i="1"/>
  <c r="S33" i="1"/>
  <c r="S35" i="1"/>
  <c r="S39" i="1"/>
  <c r="S45" i="1"/>
  <c r="S154" i="1"/>
  <c r="P161" i="1"/>
  <c r="T162" i="1"/>
  <c r="U162" i="1"/>
  <c r="S151" i="1"/>
  <c r="S152" i="1"/>
  <c r="S96" i="1"/>
  <c r="P48" i="1"/>
  <c r="P50" i="1"/>
  <c r="P62" i="1"/>
  <c r="P70" i="1"/>
  <c r="P74" i="1"/>
  <c r="P88" i="1"/>
  <c r="P44" i="1"/>
  <c r="P21" i="1"/>
  <c r="P27" i="1"/>
  <c r="P33" i="1"/>
  <c r="P35" i="1"/>
  <c r="P39" i="1"/>
  <c r="P45" i="1"/>
  <c r="M156" i="1"/>
  <c r="U161" i="1"/>
  <c r="U156" i="1"/>
  <c r="U157" i="1"/>
  <c r="U158" i="1"/>
  <c r="U159" i="1"/>
  <c r="U160" i="1"/>
  <c r="U163" i="1"/>
  <c r="U164" i="1"/>
  <c r="T127" i="1"/>
  <c r="T123" i="1"/>
  <c r="T113" i="1"/>
  <c r="T147" i="1"/>
  <c r="T17" i="1"/>
  <c r="T19" i="1"/>
  <c r="T21" i="1"/>
  <c r="T23" i="1"/>
  <c r="T25" i="1"/>
  <c r="T27" i="1"/>
  <c r="T31" i="1"/>
  <c r="T33" i="1"/>
  <c r="T35" i="1"/>
  <c r="T45" i="1"/>
  <c r="U17" i="1"/>
  <c r="U21" i="1"/>
  <c r="U25" i="1"/>
  <c r="U27" i="1"/>
  <c r="U31" i="1"/>
  <c r="U33" i="1"/>
  <c r="U39" i="1"/>
  <c r="U44" i="1"/>
  <c r="U45" i="1"/>
  <c r="N158" i="1"/>
  <c r="N156" i="1"/>
  <c r="N157" i="1"/>
  <c r="N159" i="1"/>
  <c r="N160" i="1"/>
  <c r="N161" i="1"/>
  <c r="N162" i="1"/>
  <c r="N163" i="1"/>
  <c r="N164" i="1"/>
  <c r="O156" i="1"/>
  <c r="O157" i="1"/>
  <c r="O159" i="1"/>
  <c r="O160" i="1"/>
  <c r="O161" i="1"/>
  <c r="O162" i="1"/>
  <c r="O163" i="1"/>
  <c r="O164" i="1"/>
  <c r="M146" i="1"/>
  <c r="M158" i="1"/>
  <c r="M48" i="1"/>
  <c r="M50" i="1"/>
  <c r="M57" i="1"/>
  <c r="M59" i="1"/>
  <c r="M62" i="1"/>
  <c r="M66" i="1"/>
  <c r="M70" i="1"/>
  <c r="M74" i="1"/>
  <c r="M78" i="1"/>
  <c r="M88" i="1"/>
  <c r="L44" i="1"/>
  <c r="L21" i="1"/>
  <c r="L27" i="1"/>
  <c r="L31" i="1"/>
  <c r="L33" i="1"/>
  <c r="L35" i="1"/>
  <c r="L39" i="1"/>
  <c r="L45" i="1"/>
  <c r="U146" i="1"/>
  <c r="U127" i="1"/>
  <c r="U123" i="1"/>
  <c r="U113" i="1"/>
  <c r="U100" i="1"/>
  <c r="U147" i="1"/>
  <c r="K146" i="1"/>
  <c r="L161" i="1"/>
  <c r="N137" i="1"/>
  <c r="N127" i="1"/>
  <c r="N123" i="1"/>
  <c r="N116" i="1"/>
  <c r="N113" i="1"/>
  <c r="N100" i="1"/>
  <c r="N92" i="1"/>
  <c r="N147" i="1"/>
  <c r="M160" i="1"/>
  <c r="T160" i="1"/>
  <c r="T158" i="1"/>
  <c r="T156" i="1"/>
  <c r="I55" i="1"/>
  <c r="I70" i="1"/>
  <c r="I78" i="1"/>
  <c r="I88" i="1"/>
  <c r="J146" i="1"/>
  <c r="H146" i="1"/>
  <c r="K147" i="1"/>
  <c r="I146" i="1"/>
  <c r="L146" i="1"/>
  <c r="H55" i="1"/>
  <c r="H70" i="1"/>
  <c r="H78" i="1"/>
  <c r="H88" i="1"/>
  <c r="I17" i="1"/>
  <c r="I29" i="1"/>
  <c r="I31" i="1"/>
  <c r="I45" i="1"/>
  <c r="J31" i="1"/>
  <c r="J45" i="1"/>
  <c r="K45" i="1"/>
  <c r="M29" i="1"/>
  <c r="M44" i="1"/>
  <c r="M21" i="1"/>
  <c r="M31" i="1"/>
  <c r="M35" i="1"/>
  <c r="M45" i="1"/>
  <c r="N44" i="1"/>
  <c r="N19" i="1"/>
  <c r="N21" i="1"/>
  <c r="N25" i="1"/>
  <c r="N27" i="1"/>
  <c r="N29" i="1"/>
  <c r="N31" i="1"/>
  <c r="N33" i="1"/>
  <c r="N45" i="1"/>
  <c r="O44" i="1"/>
  <c r="O17" i="1"/>
  <c r="O19" i="1"/>
  <c r="O21" i="1"/>
  <c r="O23" i="1"/>
  <c r="O25" i="1"/>
  <c r="O27" i="1"/>
  <c r="O29" i="1"/>
  <c r="O31" i="1"/>
  <c r="O33" i="1"/>
  <c r="O35" i="1"/>
  <c r="O39" i="1"/>
  <c r="O45" i="1"/>
  <c r="J158" i="1"/>
  <c r="J156" i="1"/>
  <c r="J157" i="1"/>
  <c r="J159" i="1"/>
  <c r="J160" i="1"/>
  <c r="J161" i="1"/>
  <c r="J162" i="1"/>
  <c r="J163" i="1"/>
  <c r="J164" i="1"/>
  <c r="I161" i="1"/>
  <c r="K161" i="1"/>
  <c r="K157" i="1"/>
  <c r="K158" i="1"/>
  <c r="K159" i="1"/>
  <c r="K160" i="1"/>
  <c r="K162" i="1"/>
  <c r="K163" i="1"/>
  <c r="H156" i="1"/>
  <c r="H157" i="1"/>
  <c r="H158" i="1"/>
  <c r="H159" i="1"/>
  <c r="H160" i="1"/>
  <c r="H161" i="1"/>
  <c r="H162" i="1"/>
  <c r="H163" i="1"/>
  <c r="H164" i="1"/>
  <c r="I156" i="1"/>
  <c r="K156" i="1"/>
  <c r="L156" i="1"/>
  <c r="I163" i="1"/>
  <c r="L163" i="1"/>
  <c r="M163" i="1"/>
  <c r="T163" i="1"/>
  <c r="K164" i="1"/>
  <c r="P157" i="1"/>
  <c r="P159" i="1"/>
  <c r="P164" i="1"/>
  <c r="T161" i="1"/>
  <c r="T157" i="1"/>
  <c r="T159" i="1"/>
  <c r="T164" i="1"/>
  <c r="I162" i="1"/>
  <c r="L162" i="1"/>
  <c r="M162" i="1"/>
  <c r="L157" i="1"/>
  <c r="L158" i="1"/>
  <c r="L159" i="1"/>
  <c r="L160" i="1"/>
  <c r="L164" i="1"/>
  <c r="M161" i="1"/>
  <c r="I160" i="1"/>
  <c r="I159" i="1"/>
  <c r="M159" i="1"/>
  <c r="I158" i="1"/>
  <c r="I157" i="1"/>
  <c r="M157" i="1"/>
  <c r="P154" i="1"/>
  <c r="I164" i="1"/>
  <c r="I137" i="1"/>
  <c r="H137" i="1"/>
  <c r="I134" i="1"/>
  <c r="H134" i="1"/>
  <c r="I127" i="1"/>
  <c r="H127" i="1"/>
  <c r="J123" i="1"/>
  <c r="I123" i="1"/>
  <c r="H123" i="1"/>
  <c r="H113" i="1"/>
  <c r="K78" i="1"/>
  <c r="J78" i="1"/>
  <c r="K55" i="1"/>
  <c r="H31" i="1"/>
  <c r="H29" i="1"/>
  <c r="H17" i="1"/>
  <c r="O127" i="1"/>
  <c r="M127" i="1"/>
  <c r="L127" i="1"/>
  <c r="O123" i="1"/>
  <c r="M123" i="1"/>
  <c r="O137" i="1"/>
  <c r="N78" i="1"/>
  <c r="O78" i="1"/>
  <c r="T78" i="1"/>
  <c r="U78" i="1"/>
  <c r="H45" i="1"/>
  <c r="M92" i="1"/>
  <c r="M100" i="1"/>
  <c r="M116" i="1"/>
  <c r="M137" i="1"/>
  <c r="N70" i="1"/>
  <c r="O70" i="1"/>
  <c r="L70" i="1"/>
  <c r="L100" i="1"/>
  <c r="O96" i="1"/>
  <c r="O92" i="1"/>
  <c r="L92" i="1"/>
  <c r="O100" i="1"/>
  <c r="L74" i="1"/>
  <c r="N74" i="1"/>
  <c r="O74" i="1"/>
  <c r="O55" i="1"/>
  <c r="T66" i="1"/>
  <c r="T55" i="1"/>
  <c r="T57" i="1"/>
  <c r="T50" i="1"/>
  <c r="T96" i="1"/>
  <c r="U151" i="1"/>
  <c r="U152" i="1"/>
  <c r="U66" i="1"/>
  <c r="U62" i="1"/>
  <c r="U55" i="1"/>
  <c r="U57" i="1"/>
  <c r="U50" i="1"/>
  <c r="O113" i="1"/>
  <c r="O151" i="1"/>
  <c r="O152" i="1"/>
  <c r="O66" i="1"/>
  <c r="O64" i="1"/>
  <c r="O62" i="1"/>
  <c r="O59" i="1"/>
  <c r="O57" i="1"/>
  <c r="O50" i="1"/>
  <c r="O48" i="1"/>
  <c r="P151" i="1"/>
  <c r="P152" i="1"/>
  <c r="Q151" i="1"/>
  <c r="Q152" i="1"/>
  <c r="R151" i="1"/>
  <c r="R152" i="1"/>
  <c r="X23" i="1"/>
  <c r="W25" i="1"/>
  <c r="X25" i="1"/>
  <c r="W27" i="1"/>
  <c r="X27" i="1"/>
  <c r="W29" i="1"/>
  <c r="W31" i="1"/>
  <c r="X31" i="1"/>
  <c r="X33" i="1"/>
  <c r="W35" i="1"/>
  <c r="X35" i="1"/>
  <c r="W39" i="1"/>
  <c r="X39" i="1"/>
  <c r="X44" i="1"/>
  <c r="K151" i="1"/>
  <c r="K152" i="1"/>
  <c r="J151" i="1"/>
  <c r="J152" i="1"/>
  <c r="I151" i="1"/>
  <c r="I152" i="1"/>
  <c r="H151" i="1"/>
  <c r="H152" i="1"/>
  <c r="L152" i="1"/>
  <c r="N151" i="1"/>
  <c r="N152" i="1"/>
  <c r="N62" i="1"/>
  <c r="L62" i="1"/>
  <c r="N59" i="1"/>
  <c r="N57" i="1"/>
  <c r="N50" i="1"/>
  <c r="L50" i="1"/>
  <c r="N48" i="1"/>
  <c r="L48" i="1"/>
  <c r="T151" i="1"/>
  <c r="T152" i="1"/>
  <c r="W48" i="1"/>
  <c r="X48" i="1"/>
  <c r="X50" i="1"/>
  <c r="W55" i="1"/>
  <c r="X55" i="1"/>
  <c r="W57" i="1"/>
  <c r="X57" i="1"/>
  <c r="W59" i="1"/>
  <c r="X62" i="1"/>
  <c r="X64" i="1"/>
  <c r="W66" i="1"/>
  <c r="X66" i="1"/>
  <c r="X105" i="1"/>
  <c r="X21" i="1"/>
  <c r="X17" i="1"/>
  <c r="W17" i="1"/>
  <c r="W19" i="1"/>
  <c r="T88" i="1"/>
  <c r="L88" i="1"/>
  <c r="U88" i="1"/>
  <c r="J88" i="1"/>
  <c r="K88" i="1"/>
  <c r="O88" i="1"/>
  <c r="N88" i="1"/>
  <c r="O154" i="1"/>
</calcChain>
</file>

<file path=xl/comments1.xml><?xml version="1.0" encoding="utf-8"?>
<comments xmlns="http://schemas.openxmlformats.org/spreadsheetml/2006/main">
  <authors>
    <author>SocP2</author>
  </authors>
  <commentList>
    <comment ref="V90" authorId="0">
      <text>
        <r>
          <rPr>
            <b/>
            <sz val="9"/>
            <color indexed="81"/>
            <rFont val="Tahoma"/>
            <family val="2"/>
            <charset val="186"/>
          </rPr>
          <t>SocP2: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<sst xmlns="http://schemas.openxmlformats.org/spreadsheetml/2006/main" count="534" uniqueCount="189">
  <si>
    <t>Programos tikslo kodas</t>
  </si>
  <si>
    <t>Uždavinio kodas</t>
  </si>
  <si>
    <t>Priemonės kodas</t>
  </si>
  <si>
    <t>Priemonės pavadinimas</t>
  </si>
  <si>
    <t>Funkcinės klasifikacijos kodas</t>
  </si>
  <si>
    <t>Priemonės vykdytojo kodas</t>
  </si>
  <si>
    <t>Finansavimo šaltinis</t>
  </si>
  <si>
    <t>Uždavinio vertinimo kriterijaus</t>
  </si>
  <si>
    <t>Iš viso</t>
  </si>
  <si>
    <t>Išlaidoms</t>
  </si>
  <si>
    <t>turtui įsigyti ir finansiniams įsipareigojimams vykdyti</t>
  </si>
  <si>
    <t>planas</t>
  </si>
  <si>
    <t>Iš jų darbo užmokesčiui</t>
  </si>
  <si>
    <t>iš viso:</t>
  </si>
  <si>
    <t>Iš viso uždaviniui:</t>
  </si>
  <si>
    <t>Iš viso tikslui:</t>
  </si>
  <si>
    <t>VB</t>
  </si>
  <si>
    <t>SB</t>
  </si>
  <si>
    <t>PSDF</t>
  </si>
  <si>
    <t>Transporto išlaidų bei specialiųjų lengvųjų automobilių įsigijimo išlaidų kompensacijų skyrimas ir mokėjimas</t>
  </si>
  <si>
    <t>Išmokų vaikams skyrimas ir mokėjimas</t>
  </si>
  <si>
    <t>1</t>
  </si>
  <si>
    <t>2</t>
  </si>
  <si>
    <t>3</t>
  </si>
  <si>
    <t>4</t>
  </si>
  <si>
    <t>5</t>
  </si>
  <si>
    <t>6</t>
  </si>
  <si>
    <t>7</t>
  </si>
  <si>
    <t>8</t>
  </si>
  <si>
    <t>Pavadinimas</t>
  </si>
  <si>
    <t>11</t>
  </si>
  <si>
    <t>Vienkartinės valstybės paramos ir kompensacijų skyrimas ir mokėjimas</t>
  </si>
  <si>
    <t>-</t>
  </si>
  <si>
    <t>SP</t>
  </si>
  <si>
    <t>Skirti ir mokėti šalpos išmokas</t>
  </si>
  <si>
    <t xml:space="preserve">Kompensacijų už būsto šildymą, kietą kurą, šaltą vandenį skyrimas ir mokėjimas  </t>
  </si>
  <si>
    <t>Visuomenės sveikatos biuro veiklos užtikrinimas</t>
  </si>
  <si>
    <t>07.04.01.02</t>
  </si>
  <si>
    <t>SB (deleg.)</t>
  </si>
  <si>
    <t xml:space="preserve">SB </t>
  </si>
  <si>
    <t>Parapijos senelių namų finansavimas</t>
  </si>
  <si>
    <t>Rokiškio socialinės paramos centro finansavimas</t>
  </si>
  <si>
    <t>Asmenų su sunkia negalia socialinės globos finansavimas</t>
  </si>
  <si>
    <t>Slauga pagal socialines indikacijas</t>
  </si>
  <si>
    <t>Būsto aplinkos pritaikymas negaliesiems</t>
  </si>
  <si>
    <t>11.1</t>
  </si>
  <si>
    <t>11.2</t>
  </si>
  <si>
    <t>10.01.02.40</t>
  </si>
  <si>
    <t>10.02.01.40</t>
  </si>
  <si>
    <t>10.04.01.40</t>
  </si>
  <si>
    <t>10.07.01.01</t>
  </si>
  <si>
    <t>10.06.01.01</t>
  </si>
  <si>
    <t>10.02.01.02</t>
  </si>
  <si>
    <t>10.01.02.02</t>
  </si>
  <si>
    <t>07.03.04.01</t>
  </si>
  <si>
    <t>10.07.01.02</t>
  </si>
  <si>
    <t>Laidojimo pašalpų mokėjimas</t>
  </si>
  <si>
    <t>10.03.01.01</t>
  </si>
  <si>
    <t>07.06.01.01</t>
  </si>
  <si>
    <t>1 Strateginis tikslas. Užtikrinti aukštą švietimo, socialinės paramos ir sveikatos apsaugos paslaugų kokybę ir prieinamumą</t>
  </si>
  <si>
    <t>Įgyvendinti Lietuvos Respublikos įstatymais ir kitais teisės aktais numatytą socialinę ir sveikatos politiką, mažinti socialinę atskirtį rajone</t>
  </si>
  <si>
    <t xml:space="preserve">Organizuoti ir užtikrinti socialinės paramos politiką, teikiant piniginę socialinę paramą </t>
  </si>
  <si>
    <t>Rūpintis savivaldybės gyventojų sveikata teikiant kokybiškas, saugias ir šiuolaikinius reikalavimus atitinkančias sveikatos priežiūros paslaugas</t>
  </si>
  <si>
    <t>Plėtoti ir modernizuoti socialinių ir sveikatos priežiūros paslaugų infrastruktūrą pritraukiant įvairias investicijas</t>
  </si>
  <si>
    <t>10</t>
  </si>
  <si>
    <t>ES</t>
  </si>
  <si>
    <t>Socialinės paramos centro paslaugų gavėjų skaičius</t>
  </si>
  <si>
    <t>Socialinę slaugą gavusių asmenų skaičius</t>
  </si>
  <si>
    <t>Moksleivių, gaunančių nemokamą maitinimą ir (arba) aprūpinimą mokinio reikmenimis, skaičius</t>
  </si>
  <si>
    <t>4 Programa. Socialinės paramos ir sveikatos apsaugos paslaugų kokybės gerinimo programa</t>
  </si>
  <si>
    <t>Asmenų patalpinimas į stacionarias globos įstaigas</t>
  </si>
  <si>
    <t>Socialinių paslaugų gavėjų skaičius</t>
  </si>
  <si>
    <t>BP</t>
  </si>
  <si>
    <t>12</t>
  </si>
  <si>
    <t>Socialinių darbuotojų darbui su rizikos šeimomis</t>
  </si>
  <si>
    <t>Lengvatinio keleivių pervežimo išlaidų kompensavimas</t>
  </si>
  <si>
    <t>Kompensacijos už liftų naudojimą</t>
  </si>
  <si>
    <t>viso</t>
  </si>
  <si>
    <t>Darbo politikos formavimas ir įgyvendinimas</t>
  </si>
  <si>
    <t>04.01.02.01</t>
  </si>
  <si>
    <t>10.04.01.01</t>
  </si>
  <si>
    <t>19-28, 11.1</t>
  </si>
  <si>
    <t>Su socialinės rizikos šeimomis dirbančių asmenų skaičius</t>
  </si>
  <si>
    <t>(savivaldybės, padalinio, įstaigos pavadinimas)</t>
  </si>
  <si>
    <t>TIKSLŲ, UŽDAVINIŲ, PRIEMONIŲ ASIGNAVIMŲ IR PRODUKTO VERTINIMO KRITERIJŲ SUVESTINĖ</t>
  </si>
  <si>
    <t>19-28</t>
  </si>
  <si>
    <t>Neįgaliesiems pritaikytų butų skaičius</t>
  </si>
  <si>
    <t>Parapijos senelių namuose globojamų asmenų skaičius</t>
  </si>
  <si>
    <t>SOCIALINĖS PARAMOS IR SVEIKATOS APSAUGOS PASLAUGŲ KOKYBĖS GERINIMO PROGRAMOS NR. 4</t>
  </si>
  <si>
    <t>Savivaldybės biudžeto lėšos</t>
  </si>
  <si>
    <t>Privalomojo sveikatos draudimo fondo lėšos</t>
  </si>
  <si>
    <t>Valstybės biudžeto lėšos</t>
  </si>
  <si>
    <t>Specialiosios programos lėšos</t>
  </si>
  <si>
    <t>Valstybės deleguotom funkcijom vykdyti</t>
  </si>
  <si>
    <t>SB (deleg)</t>
  </si>
  <si>
    <t>Europos Sąjungos paramos lėšos</t>
  </si>
  <si>
    <t>10.01.02.04</t>
  </si>
  <si>
    <t>Socialinės reabilitacijos paslaugų neįgaliesiems bendruomenėje projektams finansuoti</t>
  </si>
  <si>
    <t>10.01.02.01</t>
  </si>
  <si>
    <t>01-28</t>
  </si>
  <si>
    <t xml:space="preserve">Nemokamo maitinimo moksleiviams skyrimas ir aprūpinimas mokinio reikmenimis </t>
  </si>
  <si>
    <t>Socialinės pašalpų ir kitų išmokų skyrimas ir mokėjimas</t>
  </si>
  <si>
    <t>Kompensacijos  gavėjų skaičius</t>
  </si>
  <si>
    <t>Piniginės  paramos gavėjų skaičius</t>
  </si>
  <si>
    <t>Valstybinių išmokų  gavėjų skaičius</t>
  </si>
  <si>
    <t>Piniginės paramos gavėjų skaičius</t>
  </si>
  <si>
    <t>10.06.01.40</t>
  </si>
  <si>
    <t>VIP</t>
  </si>
  <si>
    <t>tūkst. Eur.</t>
  </si>
  <si>
    <t>1 lentelė</t>
  </si>
  <si>
    <t>Valstybės tikslinė dotacija</t>
  </si>
  <si>
    <t>Iš viso:</t>
  </si>
  <si>
    <t>iš viso</t>
  </si>
  <si>
    <t>,</t>
  </si>
  <si>
    <t>Įsigyta socialinių būstų skaičius</t>
  </si>
  <si>
    <t>Įsigyta ATĮ programa</t>
  </si>
  <si>
    <t>06.06.01.01.</t>
  </si>
  <si>
    <t>07.06.01.02.</t>
  </si>
  <si>
    <t>07.06.01.01.</t>
  </si>
  <si>
    <t>06.01.01.01.</t>
  </si>
  <si>
    <t>Didinti socialinių paslaugų kokybę ir prieinamumą, mažinti socialinę atskirtį</t>
  </si>
  <si>
    <t>15</t>
  </si>
  <si>
    <t>13</t>
  </si>
  <si>
    <t>2019-iesiems m.</t>
  </si>
  <si>
    <t>Įdarbintų gydytojų skaičius</t>
  </si>
  <si>
    <t>14</t>
  </si>
  <si>
    <t>16</t>
  </si>
  <si>
    <t>17</t>
  </si>
  <si>
    <t>18</t>
  </si>
  <si>
    <t>9</t>
  </si>
  <si>
    <t xml:space="preserve">Parama daugiavaikėms šeimoms, globėjams ir šeimynoms </t>
  </si>
  <si>
    <t>Visuomenės sveikatos rėmimo programa</t>
  </si>
  <si>
    <t>Finansavimo šaltiniai</t>
  </si>
  <si>
    <t>Vertikalios vonios  įrengimas VšĮ Rokiškio rajono ligoninėje</t>
  </si>
  <si>
    <t>24</t>
  </si>
  <si>
    <t>Neveiksnių asmenų būklės peržiūrėjimas</t>
  </si>
  <si>
    <t>10.09.01.01</t>
  </si>
  <si>
    <t>Gydytojų rezidentūros studijų kompensavimas</t>
  </si>
  <si>
    <t xml:space="preserve">2018-2020 M. ROKIŠKIO RAJONO SAVIVALDYBĖS </t>
  </si>
  <si>
    <t>2019-ųjų m. asignavimų projektas</t>
  </si>
  <si>
    <t>2020-iesiems m.</t>
  </si>
  <si>
    <t>VšĮ Rokiškio rajono ligoninės pastato pritaikymas neįgaliesiems</t>
  </si>
  <si>
    <t>Sveikos gyvensenos skatinimas Rokiškio rajone</t>
  </si>
  <si>
    <t>Priemonių, gerinančių ambulatorinių sveikatos priežiūros paslaugų prieinamumą tuberkulioze sergantiems asmenims, įgyvendinimas Rokiškio rajono savivaldybėje</t>
  </si>
  <si>
    <t>07.02.01.01</t>
  </si>
  <si>
    <t>20</t>
  </si>
  <si>
    <t>21</t>
  </si>
  <si>
    <t>Priklausomybės nuo opioidų pakaitinio gydymo kabineto įrengimas VšĮ  Rokiškio psichikos sveikatos centre</t>
  </si>
  <si>
    <t>Viešosios įstaigos Rokiškio pirminės asmens sveikatos priežiūros centro veiklos efektyvumo didinimas</t>
  </si>
  <si>
    <t>Sveikatos apsaugos paslaugų kokybės gerinimas Rokiškio VšĮ ligoninėje (lizingas)</t>
  </si>
  <si>
    <t>Atnaujinta infrastruktūra, vnt</t>
  </si>
  <si>
    <t>KT</t>
  </si>
  <si>
    <t>Katalėjos šeimynai-pagalbos pinigai</t>
  </si>
  <si>
    <t>LR piliečio pervežimo gydymui į Lietuvą išlaidoms</t>
  </si>
  <si>
    <t>Skaitmeninės rentgeno diagnostinės sistemos esminiam pagerinimui</t>
  </si>
  <si>
    <t>Tvarios, bendraujančios ir aktyvios Viesytės ir Rokiškio bendruomenės</t>
  </si>
  <si>
    <t>25</t>
  </si>
  <si>
    <t>26</t>
  </si>
  <si>
    <t>27</t>
  </si>
  <si>
    <t>LR piliečio pervežimo gydymas į Lietuvos Respubliką</t>
  </si>
  <si>
    <t>22</t>
  </si>
  <si>
    <t>40,1</t>
  </si>
  <si>
    <t>2018-ųjų m. asignavimai</t>
  </si>
  <si>
    <t>2019-ųjų m. patvirtintas taryboje</t>
  </si>
  <si>
    <t>2020-ųjų m. asignavimų projektas</t>
  </si>
  <si>
    <t>2021- ųjų m. asignavimų projektas</t>
  </si>
  <si>
    <t>2021-iesiems m.</t>
  </si>
  <si>
    <t>Mirusių asmenų palaikų ekspertiniams tyrimams  pervežimo išlaidos, vnt.</t>
  </si>
  <si>
    <t>Vaikų dienos centrų dalinis finansavimas</t>
  </si>
  <si>
    <t>28</t>
  </si>
  <si>
    <t>Socialinių būstų remontui</t>
  </si>
  <si>
    <t>09.06.01.01</t>
  </si>
  <si>
    <t>Brangaus radiologijos prietaiso įsigijimas VšĮ Rokiškio rajono ligoninėje</t>
  </si>
  <si>
    <t>UAB ,MediCa klinika''  teikiamų pirminės asmens sveikatos priežiūros paslaugų efektyvumo didinimas Rokiškio sav.</t>
  </si>
  <si>
    <t>Geriatrijos dienos stacionaro ir konsultacinių kabinetų įkūrimas bei aprūpinimas reikiama įranga ir baldais VšĮ Rokiškio raj. ligoninėje</t>
  </si>
  <si>
    <t>EB</t>
  </si>
  <si>
    <t>23</t>
  </si>
  <si>
    <t>07.06.01.02</t>
  </si>
  <si>
    <t>Rokiškio rajono vaikų sveiko ir aktyvaus gyvenimo būdo skatinimas (pareiškėjas-Aociacija-,,Veiklus pilietis'', partneris- Rokiškio sav.</t>
  </si>
  <si>
    <t>10.07.01.0.2</t>
  </si>
  <si>
    <t>Socialinių paslaugų kokybės ir prieinamumo gerinimas Vidurio Baltijos regione (projekto vykdytojas VšĮ Jaunimo centras)</t>
  </si>
  <si>
    <t>Lėšų įsisavinimas proc.</t>
  </si>
  <si>
    <t>Kitos lėšos</t>
  </si>
  <si>
    <t>Mirusių asmenų palaikų ekspertiniams tyrimams nuvežimo išlaidos</t>
  </si>
  <si>
    <t>Lėš įsisavinimas proc.</t>
  </si>
  <si>
    <t>lėšų įsisavinimas proc.</t>
  </si>
  <si>
    <t>Socialinės reab. Projektams skirtų lėšų įsisavinimas proc.</t>
  </si>
  <si>
    <t>Socialinio būsto fondo plėtra rajono savivaldybėje</t>
  </si>
  <si>
    <t>PATVIRTINTA
Rokiškio rajono savivaldybės tarybos
2019 m. kovo 29 d. sprendimu Nr. TS-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</si>
</sst>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"/>
  </numFmts>
  <fonts count="24" x14ac:knownFonts="1">
    <font>
      <sz val="10"/>
      <name val="Arial"/>
    </font>
    <font>
      <sz val="10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indexed="10"/>
      <name val="Times New Roman"/>
      <family val="1"/>
      <charset val="186"/>
    </font>
    <font>
      <b/>
      <sz val="8"/>
      <name val="Times New Roman"/>
      <family val="1"/>
    </font>
    <font>
      <i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8"/>
      <color theme="0" tint="-0.249977111117893"/>
      <name val="Times New Roman"/>
      <family val="1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8"/>
      <color rgb="FFC00000"/>
      <name val="Times New Roman"/>
      <family val="1"/>
      <charset val="186"/>
    </font>
    <font>
      <b/>
      <sz val="8"/>
      <color rgb="FFC00000"/>
      <name val="Times New Roman"/>
      <family val="1"/>
      <charset val="186"/>
    </font>
    <font>
      <b/>
      <sz val="8"/>
      <color rgb="FFFF0000"/>
      <name val="Times New Roman"/>
      <family val="1"/>
      <charset val="186"/>
    </font>
    <font>
      <sz val="8"/>
      <color theme="0" tint="-0.34998626667073579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8"/>
      <color theme="0" tint="-0.34998626667073579"/>
      <name val="Times New Roman"/>
      <family val="1"/>
      <charset val="186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6" fillId="0" borderId="0" applyFont="0" applyFill="0" applyBorder="0" applyAlignment="0" applyProtection="0"/>
  </cellStyleXfs>
  <cellXfs count="47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2" fillId="0" borderId="1" xfId="0" applyNumberFormat="1" applyFont="1" applyBorder="1" applyAlignment="1">
      <alignment horizontal="center" vertical="center" textRotation="90"/>
    </xf>
    <xf numFmtId="0" fontId="2" fillId="0" borderId="0" xfId="0" applyFont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2" fillId="5" borderId="0" xfId="0" applyFont="1" applyFill="1" applyAlignment="1">
      <alignment vertical="center"/>
    </xf>
    <xf numFmtId="164" fontId="2" fillId="0" borderId="7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vertical="center"/>
    </xf>
    <xf numFmtId="49" fontId="3" fillId="2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164" fontId="3" fillId="4" borderId="3" xfId="0" applyNumberFormat="1" applyFont="1" applyFill="1" applyBorder="1" applyAlignment="1">
      <alignment horizontal="center" vertical="center"/>
    </xf>
    <xf numFmtId="164" fontId="3" fillId="4" borderId="7" xfId="0" applyNumberFormat="1" applyFont="1" applyFill="1" applyBorder="1" applyAlignment="1">
      <alignment horizontal="center" vertical="center"/>
    </xf>
    <xf numFmtId="164" fontId="3" fillId="4" borderId="10" xfId="0" applyNumberFormat="1" applyFont="1" applyFill="1" applyBorder="1" applyAlignment="1">
      <alignment horizontal="center" vertical="center"/>
    </xf>
    <xf numFmtId="164" fontId="3" fillId="4" borderId="1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164" fontId="2" fillId="5" borderId="0" xfId="0" applyNumberFormat="1" applyFont="1" applyFill="1" applyAlignment="1">
      <alignment vertical="center"/>
    </xf>
    <xf numFmtId="164" fontId="2" fillId="0" borderId="17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center" vertical="center"/>
    </xf>
    <xf numFmtId="2" fontId="3" fillId="4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2" fontId="2" fillId="5" borderId="3" xfId="0" applyNumberFormat="1" applyFont="1" applyFill="1" applyBorder="1" applyAlignment="1">
      <alignment horizontal="center" vertical="center"/>
    </xf>
    <xf numFmtId="2" fontId="3" fillId="8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/>
    </xf>
    <xf numFmtId="2" fontId="13" fillId="8" borderId="3" xfId="0" applyNumberFormat="1" applyFont="1" applyFill="1" applyBorder="1" applyAlignment="1">
      <alignment horizontal="center" vertical="center"/>
    </xf>
    <xf numFmtId="2" fontId="3" fillId="4" borderId="20" xfId="0" applyNumberFormat="1" applyFont="1" applyFill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center" vertical="center"/>
    </xf>
    <xf numFmtId="164" fontId="3" fillId="4" borderId="15" xfId="0" applyNumberFormat="1" applyFont="1" applyFill="1" applyBorder="1" applyAlignment="1">
      <alignment horizontal="center" vertical="center"/>
    </xf>
    <xf numFmtId="2" fontId="3" fillId="4" borderId="10" xfId="0" applyNumberFormat="1" applyFont="1" applyFill="1" applyBorder="1" applyAlignment="1">
      <alignment horizontal="center" vertical="center"/>
    </xf>
    <xf numFmtId="2" fontId="3" fillId="4" borderId="21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2" xfId="0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2" fillId="9" borderId="3" xfId="0" applyNumberFormat="1" applyFont="1" applyFill="1" applyBorder="1" applyAlignment="1">
      <alignment vertical="center"/>
    </xf>
    <xf numFmtId="2" fontId="3" fillId="9" borderId="3" xfId="0" applyNumberFormat="1" applyFont="1" applyFill="1" applyBorder="1" applyAlignment="1">
      <alignment horizontal="center" vertical="center"/>
    </xf>
    <xf numFmtId="0" fontId="3" fillId="10" borderId="23" xfId="0" applyFont="1" applyFill="1" applyBorder="1" applyAlignment="1">
      <alignment horizontal="center" vertical="center"/>
    </xf>
    <xf numFmtId="2" fontId="3" fillId="10" borderId="3" xfId="0" applyNumberFormat="1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/>
    </xf>
    <xf numFmtId="164" fontId="3" fillId="4" borderId="14" xfId="0" applyNumberFormat="1" applyFont="1" applyFill="1" applyBorder="1" applyAlignment="1">
      <alignment horizontal="center" vertical="center"/>
    </xf>
    <xf numFmtId="164" fontId="3" fillId="4" borderId="18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2" fontId="3" fillId="8" borderId="10" xfId="0" applyNumberFormat="1" applyFont="1" applyFill="1" applyBorder="1" applyAlignment="1">
      <alignment horizontal="center" vertical="center"/>
    </xf>
    <xf numFmtId="2" fontId="2" fillId="0" borderId="22" xfId="0" applyNumberFormat="1" applyFont="1" applyFill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164" fontId="3" fillId="4" borderId="24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vertical="center"/>
    </xf>
    <xf numFmtId="0" fontId="3" fillId="0" borderId="20" xfId="1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left" vertical="center"/>
    </xf>
    <xf numFmtId="0" fontId="2" fillId="11" borderId="27" xfId="0" applyFont="1" applyFill="1" applyBorder="1" applyAlignment="1">
      <alignment horizontal="left" vertical="center"/>
    </xf>
    <xf numFmtId="0" fontId="2" fillId="11" borderId="26" xfId="0" applyFont="1" applyFill="1" applyBorder="1" applyAlignment="1">
      <alignment horizontal="left" vertical="center"/>
    </xf>
    <xf numFmtId="2" fontId="2" fillId="11" borderId="3" xfId="0" applyNumberFormat="1" applyFont="1" applyFill="1" applyBorder="1" applyAlignment="1">
      <alignment vertical="center"/>
    </xf>
    <xf numFmtId="2" fontId="2" fillId="12" borderId="3" xfId="0" applyNumberFormat="1" applyFont="1" applyFill="1" applyBorder="1" applyAlignment="1">
      <alignment horizontal="center" vertical="center"/>
    </xf>
    <xf numFmtId="2" fontId="2" fillId="0" borderId="21" xfId="0" applyNumberFormat="1" applyFont="1" applyFill="1" applyBorder="1" applyAlignment="1">
      <alignment horizontal="center" vertical="center"/>
    </xf>
    <xf numFmtId="2" fontId="2" fillId="8" borderId="21" xfId="0" applyNumberFormat="1" applyFont="1" applyFill="1" applyBorder="1" applyAlignment="1">
      <alignment horizontal="center" vertical="center"/>
    </xf>
    <xf numFmtId="164" fontId="3" fillId="13" borderId="3" xfId="0" applyNumberFormat="1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 wrapText="1"/>
    </xf>
    <xf numFmtId="2" fontId="3" fillId="13" borderId="2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2" fontId="12" fillId="0" borderId="3" xfId="0" applyNumberFormat="1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2" fontId="2" fillId="14" borderId="3" xfId="0" applyNumberFormat="1" applyFont="1" applyFill="1" applyBorder="1" applyAlignment="1">
      <alignment horizontal="center" vertical="center"/>
    </xf>
    <xf numFmtId="2" fontId="12" fillId="14" borderId="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 wrapText="1"/>
    </xf>
    <xf numFmtId="2" fontId="3" fillId="4" borderId="6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 wrapText="1"/>
    </xf>
    <xf numFmtId="164" fontId="3" fillId="15" borderId="29" xfId="0" applyNumberFormat="1" applyFont="1" applyFill="1" applyBorder="1" applyAlignment="1">
      <alignment horizontal="center" vertical="center"/>
    </xf>
    <xf numFmtId="164" fontId="3" fillId="15" borderId="3" xfId="0" applyNumberFormat="1" applyFont="1" applyFill="1" applyBorder="1" applyAlignment="1">
      <alignment horizontal="center" vertical="center"/>
    </xf>
    <xf numFmtId="1" fontId="2" fillId="8" borderId="3" xfId="0" applyNumberFormat="1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center" vertical="center" wrapText="1"/>
    </xf>
    <xf numFmtId="2" fontId="13" fillId="4" borderId="3" xfId="0" applyNumberFormat="1" applyFont="1" applyFill="1" applyBorder="1" applyAlignment="1">
      <alignment horizontal="center" vertical="center"/>
    </xf>
    <xf numFmtId="164" fontId="3" fillId="14" borderId="10" xfId="0" applyNumberFormat="1" applyFont="1" applyFill="1" applyBorder="1" applyAlignment="1">
      <alignment horizontal="center" vertical="center"/>
    </xf>
    <xf numFmtId="164" fontId="3" fillId="14" borderId="11" xfId="0" applyNumberFormat="1" applyFont="1" applyFill="1" applyBorder="1" applyAlignment="1">
      <alignment horizontal="center" vertical="center"/>
    </xf>
    <xf numFmtId="164" fontId="3" fillId="8" borderId="20" xfId="0" applyNumberFormat="1" applyFont="1" applyFill="1" applyBorder="1" applyAlignment="1">
      <alignment horizontal="center" vertical="center"/>
    </xf>
    <xf numFmtId="164" fontId="3" fillId="8" borderId="14" xfId="0" applyNumberFormat="1" applyFont="1" applyFill="1" applyBorder="1" applyAlignment="1">
      <alignment horizontal="center" vertical="center"/>
    </xf>
    <xf numFmtId="164" fontId="3" fillId="8" borderId="18" xfId="0" applyNumberFormat="1" applyFont="1" applyFill="1" applyBorder="1" applyAlignment="1">
      <alignment horizontal="center" vertical="center"/>
    </xf>
    <xf numFmtId="164" fontId="2" fillId="8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164" fontId="3" fillId="8" borderId="3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2" fontId="2" fillId="14" borderId="6" xfId="0" applyNumberFormat="1" applyFont="1" applyFill="1" applyBorder="1" applyAlignment="1">
      <alignment horizontal="center" vertical="center"/>
    </xf>
    <xf numFmtId="164" fontId="3" fillId="4" borderId="16" xfId="0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center" vertical="center"/>
    </xf>
    <xf numFmtId="2" fontId="3" fillId="0" borderId="22" xfId="0" applyNumberFormat="1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 wrapText="1"/>
    </xf>
    <xf numFmtId="2" fontId="3" fillId="14" borderId="3" xfId="0" applyNumberFormat="1" applyFont="1" applyFill="1" applyBorder="1" applyAlignment="1">
      <alignment horizontal="center" vertical="center"/>
    </xf>
    <xf numFmtId="164" fontId="3" fillId="14" borderId="3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left" vertical="center"/>
    </xf>
    <xf numFmtId="0" fontId="2" fillId="11" borderId="27" xfId="0" applyFont="1" applyFill="1" applyBorder="1" applyAlignment="1">
      <alignment horizontal="left" vertical="center"/>
    </xf>
    <xf numFmtId="0" fontId="2" fillId="11" borderId="2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49" fontId="3" fillId="2" borderId="35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49" fontId="3" fillId="2" borderId="35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2" borderId="35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18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18" fillId="0" borderId="3" xfId="0" applyNumberFormat="1" applyFont="1" applyFill="1" applyBorder="1" applyAlignment="1">
      <alignment horizontal="center" vertical="center"/>
    </xf>
    <xf numFmtId="2" fontId="19" fillId="4" borderId="3" xfId="0" applyNumberFormat="1" applyFont="1" applyFill="1" applyBorder="1" applyAlignment="1">
      <alignment horizontal="center" vertical="center"/>
    </xf>
    <xf numFmtId="49" fontId="13" fillId="4" borderId="3" xfId="2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2" fontId="14" fillId="14" borderId="3" xfId="0" applyNumberFormat="1" applyFont="1" applyFill="1" applyBorder="1" applyAlignment="1">
      <alignment horizontal="center" vertical="center"/>
    </xf>
    <xf numFmtId="2" fontId="20" fillId="4" borderId="3" xfId="0" applyNumberFormat="1" applyFont="1" applyFill="1" applyBorder="1" applyAlignment="1">
      <alignment horizontal="center" vertical="center"/>
    </xf>
    <xf numFmtId="2" fontId="20" fillId="0" borderId="22" xfId="0" applyNumberFormat="1" applyFont="1" applyFill="1" applyBorder="1" applyAlignment="1">
      <alignment horizontal="center" vertical="center"/>
    </xf>
    <xf numFmtId="2" fontId="20" fillId="0" borderId="3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12" fillId="0" borderId="21" xfId="0" applyNumberFormat="1" applyFont="1" applyFill="1" applyBorder="1" applyAlignment="1">
      <alignment horizontal="center" vertical="center"/>
    </xf>
    <xf numFmtId="2" fontId="13" fillId="8" borderId="21" xfId="0" applyNumberFormat="1" applyFont="1" applyFill="1" applyBorder="1" applyAlignment="1">
      <alignment horizontal="center" vertical="center"/>
    </xf>
    <xf numFmtId="2" fontId="13" fillId="4" borderId="21" xfId="0" applyNumberFormat="1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 wrapText="1"/>
    </xf>
    <xf numFmtId="2" fontId="13" fillId="0" borderId="22" xfId="0" applyNumberFormat="1" applyFont="1" applyFill="1" applyBorder="1" applyAlignment="1">
      <alignment horizontal="center" vertical="center"/>
    </xf>
    <xf numFmtId="2" fontId="13" fillId="0" borderId="3" xfId="0" applyNumberFormat="1" applyFont="1" applyFill="1" applyBorder="1" applyAlignment="1">
      <alignment horizontal="center" vertical="center"/>
    </xf>
    <xf numFmtId="2" fontId="12" fillId="0" borderId="22" xfId="0" applyNumberFormat="1" applyFont="1" applyFill="1" applyBorder="1" applyAlignment="1">
      <alignment horizontal="center" vertical="center"/>
    </xf>
    <xf numFmtId="49" fontId="3" fillId="2" borderId="30" xfId="0" applyNumberFormat="1" applyFont="1" applyFill="1" applyBorder="1" applyAlignment="1">
      <alignment vertical="center"/>
    </xf>
    <xf numFmtId="49" fontId="3" fillId="2" borderId="13" xfId="0" applyNumberFormat="1" applyFont="1" applyFill="1" applyBorder="1" applyAlignment="1">
      <alignment vertical="center"/>
    </xf>
    <xf numFmtId="49" fontId="3" fillId="2" borderId="8" xfId="0" applyNumberFormat="1" applyFont="1" applyFill="1" applyBorder="1" applyAlignment="1">
      <alignment vertical="center"/>
    </xf>
    <xf numFmtId="0" fontId="13" fillId="8" borderId="3" xfId="0" applyFont="1" applyFill="1" applyBorder="1" applyAlignment="1">
      <alignment horizontal="center" vertical="center" wrapText="1"/>
    </xf>
    <xf numFmtId="2" fontId="21" fillId="8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2" fillId="8" borderId="3" xfId="0" applyNumberFormat="1" applyFont="1" applyFill="1" applyBorder="1" applyAlignment="1">
      <alignment horizontal="center" vertical="center"/>
    </xf>
    <xf numFmtId="2" fontId="23" fillId="8" borderId="3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2" fontId="3" fillId="16" borderId="3" xfId="0" applyNumberFormat="1" applyFont="1" applyFill="1" applyBorder="1" applyAlignment="1">
      <alignment horizontal="center" vertical="center"/>
    </xf>
    <xf numFmtId="2" fontId="13" fillId="16" borderId="3" xfId="0" applyNumberFormat="1" applyFont="1" applyFill="1" applyBorder="1" applyAlignment="1">
      <alignment horizontal="center" vertical="center"/>
    </xf>
    <xf numFmtId="49" fontId="3" fillId="16" borderId="2" xfId="0" applyNumberFormat="1" applyFont="1" applyFill="1" applyBorder="1" applyAlignment="1">
      <alignment horizontal="center" vertical="center"/>
    </xf>
    <xf numFmtId="49" fontId="3" fillId="16" borderId="4" xfId="0" applyNumberFormat="1" applyFont="1" applyFill="1" applyBorder="1" applyAlignment="1">
      <alignment horizontal="center" vertical="center"/>
    </xf>
    <xf numFmtId="49" fontId="3" fillId="16" borderId="2" xfId="0" applyNumberFormat="1" applyFont="1" applyFill="1" applyBorder="1" applyAlignment="1">
      <alignment horizontal="center" vertical="center" wrapText="1"/>
    </xf>
    <xf numFmtId="49" fontId="3" fillId="16" borderId="4" xfId="0" applyNumberFormat="1" applyFont="1" applyFill="1" applyBorder="1" applyAlignment="1">
      <alignment horizontal="center" vertical="center" wrapText="1"/>
    </xf>
    <xf numFmtId="0" fontId="4" fillId="16" borderId="28" xfId="0" applyFont="1" applyFill="1" applyBorder="1" applyAlignment="1">
      <alignment horizontal="left" vertical="center" wrapText="1"/>
    </xf>
    <xf numFmtId="1" fontId="15" fillId="16" borderId="3" xfId="0" applyNumberFormat="1" applyFont="1" applyFill="1" applyBorder="1" applyAlignment="1">
      <alignment horizontal="center" vertical="center" wrapText="1"/>
    </xf>
    <xf numFmtId="164" fontId="3" fillId="16" borderId="3" xfId="0" applyNumberFormat="1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left" vertical="center"/>
    </xf>
    <xf numFmtId="49" fontId="3" fillId="16" borderId="9" xfId="0" applyNumberFormat="1" applyFont="1" applyFill="1" applyBorder="1" applyAlignment="1">
      <alignment horizontal="center" vertical="center"/>
    </xf>
    <xf numFmtId="2" fontId="3" fillId="16" borderId="8" xfId="0" applyNumberFormat="1" applyFont="1" applyFill="1" applyBorder="1" applyAlignment="1">
      <alignment horizontal="center" vertical="center"/>
    </xf>
    <xf numFmtId="2" fontId="13" fillId="16" borderId="8" xfId="0" applyNumberFormat="1" applyFont="1" applyFill="1" applyBorder="1" applyAlignment="1">
      <alignment horizontal="center" vertical="center"/>
    </xf>
    <xf numFmtId="164" fontId="3" fillId="16" borderId="8" xfId="0" applyNumberFormat="1" applyFont="1" applyFill="1" applyBorder="1" applyAlignment="1">
      <alignment horizontal="center" vertical="center"/>
    </xf>
    <xf numFmtId="164" fontId="3" fillId="16" borderId="9" xfId="0" applyNumberFormat="1" applyFont="1" applyFill="1" applyBorder="1" applyAlignment="1">
      <alignment horizontal="center" vertical="center"/>
    </xf>
    <xf numFmtId="164" fontId="3" fillId="16" borderId="15" xfId="0" applyNumberFormat="1" applyFont="1" applyFill="1" applyBorder="1" applyAlignment="1">
      <alignment horizontal="center" vertical="center"/>
    </xf>
    <xf numFmtId="164" fontId="3" fillId="16" borderId="4" xfId="0" applyNumberFormat="1" applyFont="1" applyFill="1" applyBorder="1" applyAlignment="1">
      <alignment horizontal="center" vertical="center"/>
    </xf>
    <xf numFmtId="164" fontId="3" fillId="16" borderId="5" xfId="0" applyNumberFormat="1" applyFont="1" applyFill="1" applyBorder="1" applyAlignment="1">
      <alignment horizontal="center" vertical="center"/>
    </xf>
    <xf numFmtId="49" fontId="3" fillId="16" borderId="14" xfId="0" applyNumberFormat="1" applyFont="1" applyFill="1" applyBorder="1" applyAlignment="1">
      <alignment horizontal="center" vertical="center"/>
    </xf>
    <xf numFmtId="49" fontId="3" fillId="16" borderId="3" xfId="0" applyNumberFormat="1" applyFont="1" applyFill="1" applyBorder="1" applyAlignment="1">
      <alignment horizontal="center" vertical="center"/>
    </xf>
    <xf numFmtId="49" fontId="3" fillId="16" borderId="10" xfId="0" applyNumberFormat="1" applyFont="1" applyFill="1" applyBorder="1" applyAlignment="1">
      <alignment vertical="center"/>
    </xf>
    <xf numFmtId="49" fontId="3" fillId="16" borderId="14" xfId="0" applyNumberFormat="1" applyFont="1" applyFill="1" applyBorder="1" applyAlignment="1">
      <alignment vertical="center"/>
    </xf>
    <xf numFmtId="49" fontId="3" fillId="16" borderId="9" xfId="0" applyNumberFormat="1" applyFont="1" applyFill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2" fontId="12" fillId="12" borderId="3" xfId="0" applyNumberFormat="1" applyFont="1" applyFill="1" applyBorder="1" applyAlignment="1">
      <alignment horizontal="center" vertical="center"/>
    </xf>
    <xf numFmtId="2" fontId="12" fillId="14" borderId="6" xfId="0" applyNumberFormat="1" applyFont="1" applyFill="1" applyBorder="1" applyAlignment="1">
      <alignment horizontal="center" vertical="center"/>
    </xf>
    <xf numFmtId="2" fontId="13" fillId="4" borderId="6" xfId="0" applyNumberFormat="1" applyFont="1" applyFill="1" applyBorder="1" applyAlignment="1">
      <alignment horizontal="center" vertical="center"/>
    </xf>
    <xf numFmtId="164" fontId="3" fillId="4" borderId="21" xfId="0" applyNumberFormat="1" applyFont="1" applyFill="1" applyBorder="1" applyAlignment="1">
      <alignment horizontal="center" vertical="center"/>
    </xf>
    <xf numFmtId="49" fontId="3" fillId="16" borderId="10" xfId="0" applyNumberFormat="1" applyFont="1" applyFill="1" applyBorder="1" applyAlignment="1">
      <alignment horizontal="center" vertical="center"/>
    </xf>
    <xf numFmtId="49" fontId="3" fillId="16" borderId="14" xfId="0" applyNumberFormat="1" applyFont="1" applyFill="1" applyBorder="1" applyAlignment="1">
      <alignment horizontal="center" vertical="center"/>
    </xf>
    <xf numFmtId="49" fontId="3" fillId="16" borderId="22" xfId="0" applyNumberFormat="1" applyFont="1" applyFill="1" applyBorder="1" applyAlignment="1">
      <alignment horizontal="center" vertical="center"/>
    </xf>
    <xf numFmtId="49" fontId="3" fillId="2" borderId="30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center" vertical="center"/>
    </xf>
    <xf numFmtId="164" fontId="2" fillId="14" borderId="10" xfId="0" applyNumberFormat="1" applyFont="1" applyFill="1" applyBorder="1" applyAlignment="1">
      <alignment horizontal="center" vertical="center"/>
    </xf>
    <xf numFmtId="164" fontId="2" fillId="14" borderId="22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1" fontId="2" fillId="0" borderId="22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 wrapText="1"/>
    </xf>
    <xf numFmtId="49" fontId="3" fillId="2" borderId="30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16" borderId="10" xfId="0" applyNumberFormat="1" applyFont="1" applyFill="1" applyBorder="1" applyAlignment="1">
      <alignment horizontal="center" vertical="center" wrapText="1"/>
    </xf>
    <xf numFmtId="49" fontId="3" fillId="16" borderId="14" xfId="0" applyNumberFormat="1" applyFont="1" applyFill="1" applyBorder="1" applyAlignment="1">
      <alignment horizontal="center" vertical="center" wrapText="1"/>
    </xf>
    <xf numFmtId="49" fontId="3" fillId="16" borderId="22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16" borderId="14" xfId="0" applyFill="1" applyBorder="1" applyAlignment="1">
      <alignment horizontal="center" vertical="center"/>
    </xf>
    <xf numFmtId="0" fontId="0" fillId="16" borderId="22" xfId="0" applyFill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0" fillId="16" borderId="14" xfId="0" applyFill="1" applyBorder="1" applyAlignment="1">
      <alignment horizontal="center" vertical="center" wrapText="1"/>
    </xf>
    <xf numFmtId="0" fontId="0" fillId="16" borderId="22" xfId="0" applyFill="1" applyBorder="1" applyAlignment="1">
      <alignment horizontal="center" vertical="center" wrapText="1"/>
    </xf>
    <xf numFmtId="164" fontId="3" fillId="0" borderId="39" xfId="0" applyNumberFormat="1" applyFont="1" applyFill="1" applyBorder="1" applyAlignment="1">
      <alignment horizontal="center" vertical="center"/>
    </xf>
    <xf numFmtId="164" fontId="3" fillId="0" borderId="18" xfId="0" applyNumberFormat="1" applyFont="1" applyFill="1" applyBorder="1" applyAlignment="1">
      <alignment horizontal="center" vertical="center"/>
    </xf>
    <xf numFmtId="164" fontId="3" fillId="0" borderId="15" xfId="0" applyNumberFormat="1" applyFont="1" applyFill="1" applyBorder="1" applyAlignment="1">
      <alignment horizontal="center" vertical="center"/>
    </xf>
    <xf numFmtId="164" fontId="3" fillId="14" borderId="11" xfId="0" applyNumberFormat="1" applyFont="1" applyFill="1" applyBorder="1" applyAlignment="1">
      <alignment horizontal="center" vertical="center" wrapText="1"/>
    </xf>
    <xf numFmtId="164" fontId="3" fillId="14" borderId="18" xfId="0" applyNumberFormat="1" applyFont="1" applyFill="1" applyBorder="1" applyAlignment="1">
      <alignment horizontal="center" vertical="center" wrapText="1"/>
    </xf>
    <xf numFmtId="164" fontId="3" fillId="14" borderId="31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left" vertical="center" wrapText="1"/>
    </xf>
    <xf numFmtId="1" fontId="2" fillId="0" borderId="14" xfId="0" applyNumberFormat="1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164" fontId="3" fillId="0" borderId="22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22" xfId="0" applyNumberFormat="1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164" fontId="3" fillId="14" borderId="14" xfId="0" applyNumberFormat="1" applyFont="1" applyFill="1" applyBorder="1" applyAlignment="1">
      <alignment horizontal="center" vertical="center"/>
    </xf>
    <xf numFmtId="164" fontId="3" fillId="14" borderId="9" xfId="0" applyNumberFormat="1" applyFont="1" applyFill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64" fontId="2" fillId="0" borderId="22" xfId="0" applyNumberFormat="1" applyFont="1" applyFill="1" applyBorder="1" applyAlignment="1">
      <alignment horizontal="center" vertical="center" wrapText="1"/>
    </xf>
    <xf numFmtId="164" fontId="2" fillId="14" borderId="10" xfId="0" applyNumberFormat="1" applyFont="1" applyFill="1" applyBorder="1" applyAlignment="1">
      <alignment horizontal="center" vertical="center" wrapText="1"/>
    </xf>
    <xf numFmtId="164" fontId="2" fillId="14" borderId="22" xfId="0" applyNumberFormat="1" applyFont="1" applyFill="1" applyBorder="1" applyAlignment="1">
      <alignment horizontal="center" vertical="center" wrapText="1"/>
    </xf>
    <xf numFmtId="164" fontId="2" fillId="14" borderId="11" xfId="0" applyNumberFormat="1" applyFont="1" applyFill="1" applyBorder="1" applyAlignment="1">
      <alignment horizontal="center" vertical="center" wrapText="1"/>
    </xf>
    <xf numFmtId="164" fontId="2" fillId="14" borderId="3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4" fontId="3" fillId="0" borderId="18" xfId="0" applyNumberFormat="1" applyFont="1" applyFill="1" applyBorder="1" applyAlignment="1">
      <alignment horizontal="center" vertical="center" wrapText="1"/>
    </xf>
    <xf numFmtId="164" fontId="3" fillId="0" borderId="31" xfId="0" applyNumberFormat="1" applyFont="1" applyFill="1" applyBorder="1" applyAlignment="1">
      <alignment horizontal="center" vertical="center" wrapText="1"/>
    </xf>
    <xf numFmtId="164" fontId="3" fillId="14" borderId="10" xfId="0" applyNumberFormat="1" applyFont="1" applyFill="1" applyBorder="1" applyAlignment="1">
      <alignment horizontal="center" vertical="center" wrapText="1"/>
    </xf>
    <xf numFmtId="164" fontId="3" fillId="14" borderId="14" xfId="0" applyNumberFormat="1" applyFont="1" applyFill="1" applyBorder="1" applyAlignment="1">
      <alignment horizontal="center" vertical="center" wrapText="1"/>
    </xf>
    <xf numFmtId="164" fontId="3" fillId="14" borderId="22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 shrinkToFit="1"/>
    </xf>
    <xf numFmtId="0" fontId="12" fillId="0" borderId="14" xfId="0" applyFont="1" applyFill="1" applyBorder="1" applyAlignment="1">
      <alignment horizontal="center" vertical="center" wrapText="1" shrinkToFit="1"/>
    </xf>
    <xf numFmtId="0" fontId="12" fillId="0" borderId="22" xfId="0" applyFont="1" applyFill="1" applyBorder="1" applyAlignment="1">
      <alignment horizontal="center" vertical="center" wrapText="1" shrinkToFit="1"/>
    </xf>
    <xf numFmtId="49" fontId="12" fillId="0" borderId="14" xfId="0" applyNumberFormat="1" applyFont="1" applyFill="1" applyBorder="1" applyAlignment="1">
      <alignment horizontal="center" vertical="center" wrapText="1"/>
    </xf>
    <xf numFmtId="49" fontId="12" fillId="0" borderId="2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164" fontId="3" fillId="14" borderId="21" xfId="0" applyNumberFormat="1" applyFont="1" applyFill="1" applyBorder="1" applyAlignment="1">
      <alignment horizontal="center" vertical="center" wrapText="1"/>
    </xf>
    <xf numFmtId="164" fontId="3" fillId="14" borderId="20" xfId="0" applyNumberFormat="1" applyFont="1" applyFill="1" applyBorder="1" applyAlignment="1">
      <alignment horizontal="center" vertical="center" wrapText="1"/>
    </xf>
    <xf numFmtId="164" fontId="3" fillId="14" borderId="42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0" fontId="2" fillId="11" borderId="6" xfId="0" applyFont="1" applyFill="1" applyBorder="1" applyAlignment="1">
      <alignment horizontal="left" vertical="center"/>
    </xf>
    <xf numFmtId="0" fontId="2" fillId="11" borderId="27" xfId="0" applyFont="1" applyFill="1" applyBorder="1" applyAlignment="1">
      <alignment horizontal="left" vertical="center"/>
    </xf>
    <xf numFmtId="0" fontId="2" fillId="11" borderId="26" xfId="0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9" fontId="3" fillId="16" borderId="3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3" fillId="16" borderId="6" xfId="0" applyNumberFormat="1" applyFont="1" applyFill="1" applyBorder="1" applyAlignment="1">
      <alignment horizontal="center" vertical="center"/>
    </xf>
    <xf numFmtId="49" fontId="3" fillId="16" borderId="27" xfId="0" applyNumberFormat="1" applyFont="1" applyFill="1" applyBorder="1" applyAlignment="1">
      <alignment horizontal="center" vertical="center"/>
    </xf>
    <xf numFmtId="49" fontId="3" fillId="16" borderId="26" xfId="0" applyNumberFormat="1" applyFont="1" applyFill="1" applyBorder="1" applyAlignment="1">
      <alignment horizontal="center" vertical="center"/>
    </xf>
    <xf numFmtId="49" fontId="3" fillId="2" borderId="35" xfId="0" applyNumberFormat="1" applyFont="1" applyFill="1" applyBorder="1" applyAlignment="1">
      <alignment horizontal="center" vertical="center"/>
    </xf>
    <xf numFmtId="49" fontId="3" fillId="9" borderId="32" xfId="0" applyNumberFormat="1" applyFont="1" applyFill="1" applyBorder="1" applyAlignment="1">
      <alignment horizontal="center" vertical="center"/>
    </xf>
    <xf numFmtId="49" fontId="3" fillId="9" borderId="23" xfId="0" applyNumberFormat="1" applyFont="1" applyFill="1" applyBorder="1" applyAlignment="1">
      <alignment horizontal="center" vertical="center"/>
    </xf>
    <xf numFmtId="49" fontId="3" fillId="9" borderId="34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3" fillId="16" borderId="32" xfId="0" applyNumberFormat="1" applyFont="1" applyFill="1" applyBorder="1" applyAlignment="1">
      <alignment horizontal="center" vertical="center"/>
    </xf>
    <xf numFmtId="49" fontId="3" fillId="16" borderId="23" xfId="0" applyNumberFormat="1" applyFont="1" applyFill="1" applyBorder="1" applyAlignment="1">
      <alignment horizontal="center" vertical="center"/>
    </xf>
    <xf numFmtId="49" fontId="3" fillId="16" borderId="34" xfId="0" applyNumberFormat="1" applyFont="1" applyFill="1" applyBorder="1" applyAlignment="1">
      <alignment horizontal="center" vertical="center"/>
    </xf>
    <xf numFmtId="0" fontId="4" fillId="16" borderId="56" xfId="0" applyFont="1" applyFill="1" applyBorder="1" applyAlignment="1">
      <alignment horizontal="center" vertical="center" wrapText="1"/>
    </xf>
    <xf numFmtId="0" fontId="4" fillId="16" borderId="5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9" borderId="20" xfId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left" vertical="center" wrapText="1"/>
    </xf>
    <xf numFmtId="164" fontId="3" fillId="14" borderId="39" xfId="0" applyNumberFormat="1" applyFont="1" applyFill="1" applyBorder="1" applyAlignment="1">
      <alignment horizontal="center" vertical="center" wrapText="1"/>
    </xf>
    <xf numFmtId="164" fontId="3" fillId="0" borderId="29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164" fontId="3" fillId="0" borderId="39" xfId="0" applyNumberFormat="1" applyFont="1" applyFill="1" applyBorder="1" applyAlignment="1">
      <alignment horizontal="center"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49" fontId="12" fillId="0" borderId="29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horizontal="center" vertical="center" wrapText="1"/>
    </xf>
    <xf numFmtId="1" fontId="2" fillId="0" borderId="26" xfId="0" applyNumberFormat="1" applyFont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3" fillId="0" borderId="29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1" fontId="2" fillId="0" borderId="29" xfId="0" applyNumberFormat="1" applyFont="1" applyFill="1" applyBorder="1" applyAlignment="1">
      <alignment horizontal="left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164" fontId="3" fillId="14" borderId="29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/>
    </xf>
    <xf numFmtId="1" fontId="2" fillId="14" borderId="10" xfId="0" applyNumberFormat="1" applyFont="1" applyFill="1" applyBorder="1" applyAlignment="1">
      <alignment horizontal="center" vertical="center" wrapText="1"/>
    </xf>
    <xf numFmtId="1" fontId="2" fillId="14" borderId="22" xfId="0" applyNumberFormat="1" applyFont="1" applyFill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textRotation="90" wrapText="1"/>
    </xf>
    <xf numFmtId="2" fontId="2" fillId="0" borderId="54" xfId="0" applyNumberFormat="1" applyFont="1" applyBorder="1" applyAlignment="1">
      <alignment horizontal="center" vertical="center" textRotation="90" wrapText="1"/>
    </xf>
    <xf numFmtId="1" fontId="2" fillId="0" borderId="0" xfId="0" applyNumberFormat="1" applyFont="1" applyBorder="1" applyAlignment="1">
      <alignment horizontal="left" vertical="center" wrapText="1"/>
    </xf>
    <xf numFmtId="1" fontId="2" fillId="0" borderId="49" xfId="0" applyNumberFormat="1" applyFont="1" applyBorder="1" applyAlignment="1">
      <alignment horizontal="left" vertical="center" wrapText="1"/>
    </xf>
    <xf numFmtId="2" fontId="2" fillId="0" borderId="30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2" fontId="2" fillId="0" borderId="16" xfId="0" applyNumberFormat="1" applyFont="1" applyBorder="1" applyAlignment="1">
      <alignment horizontal="center" vertical="center" textRotation="90" wrapText="1"/>
    </xf>
    <xf numFmtId="2" fontId="2" fillId="0" borderId="3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1" fontId="2" fillId="0" borderId="37" xfId="0" applyNumberFormat="1" applyFont="1" applyFill="1" applyBorder="1" applyAlignment="1">
      <alignment horizontal="left" vertical="center" wrapText="1"/>
    </xf>
    <xf numFmtId="1" fontId="2" fillId="0" borderId="49" xfId="0" applyNumberFormat="1" applyFont="1" applyFill="1" applyBorder="1" applyAlignment="1">
      <alignment horizontal="left" vertical="center" wrapText="1"/>
    </xf>
    <xf numFmtId="0" fontId="4" fillId="16" borderId="32" xfId="0" applyFont="1" applyFill="1" applyBorder="1" applyAlignment="1">
      <alignment horizontal="left" vertical="center" wrapText="1"/>
    </xf>
    <xf numFmtId="0" fontId="4" fillId="16" borderId="23" xfId="0" applyFont="1" applyFill="1" applyBorder="1" applyAlignment="1">
      <alignment horizontal="left" vertical="center" wrapText="1"/>
    </xf>
    <xf numFmtId="0" fontId="4" fillId="16" borderId="37" xfId="0" applyFont="1" applyFill="1" applyBorder="1" applyAlignment="1">
      <alignment horizontal="left" vertical="center" wrapText="1"/>
    </xf>
    <xf numFmtId="0" fontId="4" fillId="16" borderId="48" xfId="0" applyFont="1" applyFill="1" applyBorder="1" applyAlignment="1">
      <alignment horizontal="left" vertical="center" wrapText="1"/>
    </xf>
    <xf numFmtId="2" fontId="2" fillId="0" borderId="7" xfId="0" applyNumberFormat="1" applyFont="1" applyFill="1" applyBorder="1" applyAlignment="1">
      <alignment horizontal="center" vertical="center" textRotation="90" wrapText="1"/>
    </xf>
    <xf numFmtId="2" fontId="2" fillId="0" borderId="12" xfId="0" applyNumberFormat="1" applyFont="1" applyFill="1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6" borderId="47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left" vertical="center" wrapText="1"/>
    </xf>
    <xf numFmtId="0" fontId="3" fillId="6" borderId="48" xfId="0" applyFont="1" applyFill="1" applyBorder="1" applyAlignment="1">
      <alignment horizontal="left" vertical="center" wrapText="1"/>
    </xf>
    <xf numFmtId="49" fontId="3" fillId="16" borderId="16" xfId="0" applyNumberFormat="1" applyFont="1" applyFill="1" applyBorder="1" applyAlignment="1">
      <alignment horizontal="center" vertical="center"/>
    </xf>
    <xf numFmtId="49" fontId="3" fillId="7" borderId="47" xfId="0" applyNumberFormat="1" applyFont="1" applyFill="1" applyBorder="1" applyAlignment="1">
      <alignment horizontal="left" vertical="center" wrapText="1"/>
    </xf>
    <xf numFmtId="49" fontId="3" fillId="7" borderId="23" xfId="0" applyNumberFormat="1" applyFont="1" applyFill="1" applyBorder="1" applyAlignment="1">
      <alignment horizontal="left" vertical="center" wrapText="1"/>
    </xf>
    <xf numFmtId="49" fontId="3" fillId="7" borderId="48" xfId="0" applyNumberFormat="1" applyFont="1" applyFill="1" applyBorder="1" applyAlignment="1">
      <alignment horizontal="left" vertical="center" wrapText="1"/>
    </xf>
    <xf numFmtId="49" fontId="3" fillId="2" borderId="55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2" fontId="2" fillId="0" borderId="4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2" fontId="2" fillId="0" borderId="17" xfId="0" applyNumberFormat="1" applyFont="1" applyBorder="1" applyAlignment="1">
      <alignment horizontal="center" vertical="center" textRotation="90" wrapText="1"/>
    </xf>
    <xf numFmtId="2" fontId="2" fillId="0" borderId="7" xfId="0" applyNumberFormat="1" applyFont="1" applyBorder="1" applyAlignment="1">
      <alignment horizontal="center" vertical="center" textRotation="90" wrapText="1"/>
    </xf>
    <xf numFmtId="2" fontId="2" fillId="0" borderId="12" xfId="0" applyNumberFormat="1" applyFont="1" applyBorder="1" applyAlignment="1">
      <alignment horizontal="center" vertical="center" textRotation="90" wrapText="1"/>
    </xf>
    <xf numFmtId="0" fontId="9" fillId="0" borderId="50" xfId="0" applyFont="1" applyBorder="1" applyAlignment="1">
      <alignment horizontal="center" vertical="center" textRotation="90" wrapText="1"/>
    </xf>
    <xf numFmtId="0" fontId="9" fillId="0" borderId="51" xfId="0" applyFont="1" applyBorder="1" applyAlignment="1">
      <alignment horizontal="center" vertical="center" textRotation="90" wrapText="1"/>
    </xf>
    <xf numFmtId="0" fontId="9" fillId="0" borderId="52" xfId="0" applyFont="1" applyBorder="1" applyAlignment="1">
      <alignment horizontal="center" vertical="center" textRotation="90" wrapText="1"/>
    </xf>
    <xf numFmtId="2" fontId="2" fillId="0" borderId="29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textRotation="90" wrapText="1"/>
    </xf>
    <xf numFmtId="2" fontId="2" fillId="0" borderId="14" xfId="0" applyNumberFormat="1" applyFont="1" applyBorder="1" applyAlignment="1">
      <alignment horizontal="center" vertical="center" textRotation="90" wrapText="1"/>
    </xf>
    <xf numFmtId="2" fontId="2" fillId="0" borderId="9" xfId="0" applyNumberFormat="1" applyFont="1" applyBorder="1" applyAlignment="1">
      <alignment horizontal="center" vertical="center" textRotation="90" wrapText="1"/>
    </xf>
    <xf numFmtId="2" fontId="2" fillId="0" borderId="53" xfId="0" applyNumberFormat="1" applyFont="1" applyBorder="1" applyAlignment="1">
      <alignment horizontal="center" vertical="center" textRotation="90" wrapText="1"/>
    </xf>
    <xf numFmtId="2" fontId="2" fillId="0" borderId="13" xfId="0" applyNumberFormat="1" applyFont="1" applyBorder="1" applyAlignment="1">
      <alignment horizontal="center" vertical="center" textRotation="90" wrapText="1"/>
    </xf>
    <xf numFmtId="2" fontId="2" fillId="0" borderId="8" xfId="0" applyNumberFormat="1" applyFont="1" applyBorder="1" applyAlignment="1">
      <alignment horizontal="center" vertical="center" textRotation="90" wrapText="1"/>
    </xf>
    <xf numFmtId="2" fontId="2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8" fillId="0" borderId="28" xfId="0" applyFont="1" applyBorder="1" applyAlignment="1">
      <alignment horizontal="right" vertical="center"/>
    </xf>
    <xf numFmtId="0" fontId="0" fillId="0" borderId="3" xfId="0" applyBorder="1" applyAlignment="1">
      <alignment wrapText="1"/>
    </xf>
    <xf numFmtId="49" fontId="3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1" fontId="2" fillId="0" borderId="42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1" fontId="2" fillId="0" borderId="20" xfId="0" applyNumberFormat="1" applyFont="1" applyFill="1" applyBorder="1" applyAlignment="1">
      <alignment horizontal="left" vertical="center" wrapText="1"/>
    </xf>
    <xf numFmtId="1" fontId="2" fillId="0" borderId="40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25" xfId="0" applyNumberFormat="1" applyFont="1" applyBorder="1" applyAlignment="1">
      <alignment horizontal="left" vertical="center" wrapText="1"/>
    </xf>
    <xf numFmtId="0" fontId="0" fillId="0" borderId="22" xfId="0" applyBorder="1"/>
    <xf numFmtId="0" fontId="2" fillId="0" borderId="14" xfId="0" applyFont="1" applyFill="1" applyBorder="1" applyAlignment="1">
      <alignment horizontal="left" vertical="center" wrapText="1"/>
    </xf>
    <xf numFmtId="49" fontId="3" fillId="16" borderId="28" xfId="0" applyNumberFormat="1" applyFont="1" applyFill="1" applyBorder="1" applyAlignment="1">
      <alignment horizontal="center" vertical="center"/>
    </xf>
    <xf numFmtId="49" fontId="3" fillId="16" borderId="1" xfId="0" applyNumberFormat="1" applyFont="1" applyFill="1" applyBorder="1" applyAlignment="1">
      <alignment horizontal="center" vertical="center"/>
    </xf>
    <xf numFmtId="49" fontId="3" fillId="2" borderId="54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1" fontId="2" fillId="0" borderId="43" xfId="0" applyNumberFormat="1" applyFont="1" applyBorder="1" applyAlignment="1">
      <alignment horizontal="left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1" fontId="2" fillId="5" borderId="26" xfId="0" applyNumberFormat="1" applyFont="1" applyFill="1" applyBorder="1" applyAlignment="1">
      <alignment horizontal="left" vertical="center" wrapText="1"/>
    </xf>
    <xf numFmtId="49" fontId="3" fillId="16" borderId="29" xfId="0" applyNumberFormat="1" applyFont="1" applyFill="1" applyBorder="1" applyAlignment="1">
      <alignment horizontal="center" vertical="center"/>
    </xf>
    <xf numFmtId="49" fontId="3" fillId="2" borderId="5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16" borderId="9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49" fontId="3" fillId="16" borderId="33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 shrinkToFit="1"/>
    </xf>
    <xf numFmtId="0" fontId="2" fillId="0" borderId="14" xfId="0" applyFont="1" applyFill="1" applyBorder="1" applyAlignment="1">
      <alignment horizontal="center" vertical="center" wrapText="1" shrinkToFit="1"/>
    </xf>
    <xf numFmtId="0" fontId="2" fillId="0" borderId="22" xfId="0" applyFont="1" applyFill="1" applyBorder="1" applyAlignment="1">
      <alignment horizontal="center" vertical="center" wrapText="1" shrinkToFit="1"/>
    </xf>
    <xf numFmtId="0" fontId="4" fillId="16" borderId="36" xfId="0" applyFont="1" applyFill="1" applyBorder="1" applyAlignment="1">
      <alignment horizontal="left" vertical="center" wrapText="1"/>
    </xf>
    <xf numFmtId="0" fontId="4" fillId="16" borderId="38" xfId="0" applyFont="1" applyFill="1" applyBorder="1" applyAlignment="1">
      <alignment horizontal="left" vertical="center" wrapText="1"/>
    </xf>
  </cellXfs>
  <cellStyles count="3">
    <cellStyle name="Įprastas" xfId="0" builtinId="0"/>
    <cellStyle name="Kablelis" xfId="2" builtinId="3"/>
    <cellStyle name="Normal_Sheet1" xfId="1"/>
  </cellStyles>
  <dxfs count="16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71"/>
  <sheetViews>
    <sheetView tabSelected="1" zoomScaleNormal="100" zoomScaleSheetLayoutView="100" workbookViewId="0">
      <selection activeCell="A2" sqref="A2:Y2"/>
    </sheetView>
  </sheetViews>
  <sheetFormatPr defaultColWidth="9.140625" defaultRowHeight="11.25" x14ac:dyDescent="0.2"/>
  <cols>
    <col min="1" max="1" width="3.28515625" style="2" customWidth="1"/>
    <col min="2" max="2" width="3.140625" style="1" customWidth="1"/>
    <col min="3" max="3" width="3.42578125" style="1" customWidth="1"/>
    <col min="4" max="4" width="22.85546875" style="1" customWidth="1"/>
    <col min="5" max="5" width="10.28515625" style="1" customWidth="1"/>
    <col min="6" max="7" width="7.85546875" style="1" customWidth="1"/>
    <col min="8" max="8" width="9.85546875" style="1" customWidth="1"/>
    <col min="9" max="9" width="8.140625" style="1" customWidth="1"/>
    <col min="10" max="10" width="7" style="1" customWidth="1"/>
    <col min="11" max="11" width="6.42578125" style="1" customWidth="1"/>
    <col min="12" max="12" width="7.85546875" style="1" customWidth="1"/>
    <col min="13" max="13" width="10" style="1" customWidth="1"/>
    <col min="14" max="14" width="6.7109375" style="1" customWidth="1"/>
    <col min="15" max="15" width="6.42578125" style="1" customWidth="1"/>
    <col min="16" max="16" width="9.42578125" style="1" customWidth="1"/>
    <col min="17" max="17" width="7.85546875" style="1" customWidth="1"/>
    <col min="18" max="18" width="7.5703125" style="1" customWidth="1"/>
    <col min="19" max="19" width="7.7109375" style="1" customWidth="1"/>
    <col min="20" max="21" width="8.85546875" style="1" customWidth="1"/>
    <col min="22" max="22" width="16.5703125" style="1" customWidth="1"/>
    <col min="23" max="23" width="7.7109375" style="1" customWidth="1"/>
    <col min="24" max="24" width="7.28515625" style="1" customWidth="1"/>
    <col min="25" max="25" width="8.28515625" style="1" customWidth="1"/>
    <col min="26" max="16384" width="9.140625" style="1"/>
  </cols>
  <sheetData>
    <row r="1" spans="1:25" ht="36.75" customHeight="1" x14ac:dyDescent="0.2">
      <c r="E1" s="16"/>
      <c r="T1" s="427" t="s">
        <v>188</v>
      </c>
      <c r="U1" s="427"/>
      <c r="V1" s="427"/>
      <c r="W1" s="427"/>
      <c r="X1" s="427"/>
      <c r="Y1" s="427"/>
    </row>
    <row r="2" spans="1:25" ht="12.75" customHeight="1" x14ac:dyDescent="0.2">
      <c r="A2" s="431"/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</row>
    <row r="3" spans="1:25" s="3" customFormat="1" ht="12" x14ac:dyDescent="0.2">
      <c r="A3" s="432" t="s">
        <v>138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</row>
    <row r="4" spans="1:25" s="18" customFormat="1" ht="15.75" customHeight="1" x14ac:dyDescent="0.2">
      <c r="A4" s="434" t="s">
        <v>83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5"/>
      <c r="V4" s="435"/>
      <c r="W4" s="435"/>
      <c r="X4" s="435"/>
      <c r="Y4" s="435"/>
    </row>
    <row r="5" spans="1:25" s="3" customFormat="1" ht="15" customHeight="1" x14ac:dyDescent="0.2">
      <c r="A5" s="432" t="s">
        <v>88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</row>
    <row r="6" spans="1:25" ht="18" customHeight="1" x14ac:dyDescent="0.2">
      <c r="A6" s="433" t="s">
        <v>84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3"/>
      <c r="U6" s="433"/>
      <c r="V6" s="433"/>
      <c r="W6" s="433"/>
      <c r="X6" s="433"/>
      <c r="Y6" s="433"/>
    </row>
    <row r="7" spans="1:25" ht="12" x14ac:dyDescent="0.2">
      <c r="A7" s="410" t="s">
        <v>109</v>
      </c>
      <c r="B7" s="410"/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410"/>
      <c r="U7" s="410"/>
      <c r="V7" s="410"/>
      <c r="W7" s="410"/>
      <c r="X7" s="410"/>
      <c r="Y7" s="410"/>
    </row>
    <row r="8" spans="1:25" ht="12.75" thickBot="1" x14ac:dyDescent="0.25">
      <c r="A8" s="428" t="s">
        <v>108</v>
      </c>
      <c r="B8" s="428"/>
      <c r="C8" s="428"/>
      <c r="D8" s="428"/>
      <c r="E8" s="428"/>
      <c r="F8" s="428"/>
      <c r="G8" s="428"/>
      <c r="H8" s="428"/>
      <c r="I8" s="428"/>
      <c r="J8" s="428"/>
      <c r="K8" s="428"/>
      <c r="L8" s="428"/>
      <c r="M8" s="428"/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</row>
    <row r="9" spans="1:25" ht="22.5" customHeight="1" x14ac:dyDescent="0.2">
      <c r="A9" s="423" t="s">
        <v>0</v>
      </c>
      <c r="B9" s="381" t="s">
        <v>1</v>
      </c>
      <c r="C9" s="381" t="s">
        <v>2</v>
      </c>
      <c r="D9" s="417" t="s">
        <v>3</v>
      </c>
      <c r="E9" s="420" t="s">
        <v>4</v>
      </c>
      <c r="F9" s="381" t="s">
        <v>5</v>
      </c>
      <c r="G9" s="411" t="s">
        <v>6</v>
      </c>
      <c r="H9" s="407" t="s">
        <v>162</v>
      </c>
      <c r="I9" s="408"/>
      <c r="J9" s="408"/>
      <c r="K9" s="409"/>
      <c r="L9" s="407" t="s">
        <v>139</v>
      </c>
      <c r="M9" s="408"/>
      <c r="N9" s="408"/>
      <c r="O9" s="409"/>
      <c r="P9" s="407" t="s">
        <v>163</v>
      </c>
      <c r="Q9" s="408"/>
      <c r="R9" s="408"/>
      <c r="S9" s="409"/>
      <c r="T9" s="414" t="s">
        <v>164</v>
      </c>
      <c r="U9" s="414" t="s">
        <v>165</v>
      </c>
      <c r="V9" s="407" t="s">
        <v>7</v>
      </c>
      <c r="W9" s="408"/>
      <c r="X9" s="408"/>
      <c r="Y9" s="409"/>
    </row>
    <row r="10" spans="1:25" ht="21" customHeight="1" x14ac:dyDescent="0.2">
      <c r="A10" s="424"/>
      <c r="B10" s="382"/>
      <c r="C10" s="382"/>
      <c r="D10" s="418"/>
      <c r="E10" s="421"/>
      <c r="F10" s="382"/>
      <c r="G10" s="412"/>
      <c r="H10" s="373" t="s">
        <v>8</v>
      </c>
      <c r="I10" s="379" t="s">
        <v>9</v>
      </c>
      <c r="J10" s="379"/>
      <c r="K10" s="390" t="s">
        <v>10</v>
      </c>
      <c r="L10" s="373" t="s">
        <v>8</v>
      </c>
      <c r="M10" s="379" t="s">
        <v>9</v>
      </c>
      <c r="N10" s="379"/>
      <c r="O10" s="390" t="s">
        <v>10</v>
      </c>
      <c r="P10" s="373" t="s">
        <v>8</v>
      </c>
      <c r="Q10" s="379" t="s">
        <v>9</v>
      </c>
      <c r="R10" s="379"/>
      <c r="S10" s="390" t="s">
        <v>10</v>
      </c>
      <c r="T10" s="415"/>
      <c r="U10" s="415"/>
      <c r="V10" s="377" t="s">
        <v>29</v>
      </c>
      <c r="W10" s="379" t="s">
        <v>11</v>
      </c>
      <c r="X10" s="379"/>
      <c r="Y10" s="426"/>
    </row>
    <row r="11" spans="1:25" ht="97.5" customHeight="1" thickBot="1" x14ac:dyDescent="0.25">
      <c r="A11" s="425"/>
      <c r="B11" s="383"/>
      <c r="C11" s="383"/>
      <c r="D11" s="419"/>
      <c r="E11" s="422"/>
      <c r="F11" s="383"/>
      <c r="G11" s="413"/>
      <c r="H11" s="374"/>
      <c r="I11" s="14" t="s">
        <v>8</v>
      </c>
      <c r="J11" s="15" t="s">
        <v>12</v>
      </c>
      <c r="K11" s="391"/>
      <c r="L11" s="374"/>
      <c r="M11" s="14" t="s">
        <v>8</v>
      </c>
      <c r="N11" s="15" t="s">
        <v>12</v>
      </c>
      <c r="O11" s="391"/>
      <c r="P11" s="374"/>
      <c r="Q11" s="14" t="s">
        <v>8</v>
      </c>
      <c r="R11" s="15" t="s">
        <v>12</v>
      </c>
      <c r="S11" s="391"/>
      <c r="T11" s="416"/>
      <c r="U11" s="416"/>
      <c r="V11" s="378"/>
      <c r="W11" s="4" t="s">
        <v>123</v>
      </c>
      <c r="X11" s="4" t="s">
        <v>140</v>
      </c>
      <c r="Y11" s="4" t="s">
        <v>166</v>
      </c>
    </row>
    <row r="12" spans="1:25" ht="12" thickBot="1" x14ac:dyDescent="0.25">
      <c r="A12" s="398" t="s">
        <v>59</v>
      </c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400"/>
    </row>
    <row r="13" spans="1:25" ht="15" customHeight="1" thickBot="1" x14ac:dyDescent="0.25">
      <c r="A13" s="394" t="s">
        <v>69</v>
      </c>
      <c r="B13" s="395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  <c r="N13" s="395"/>
      <c r="O13" s="395"/>
      <c r="P13" s="395"/>
      <c r="Q13" s="395"/>
      <c r="R13" s="395"/>
      <c r="S13" s="395"/>
      <c r="T13" s="395"/>
      <c r="U13" s="395"/>
      <c r="V13" s="395"/>
      <c r="W13" s="395"/>
      <c r="X13" s="395"/>
      <c r="Y13" s="396"/>
    </row>
    <row r="14" spans="1:25" ht="15" customHeight="1" thickBot="1" x14ac:dyDescent="0.25">
      <c r="A14" s="6" t="s">
        <v>21</v>
      </c>
      <c r="B14" s="403" t="s">
        <v>60</v>
      </c>
      <c r="C14" s="404"/>
      <c r="D14" s="404"/>
      <c r="E14" s="404"/>
      <c r="F14" s="404"/>
      <c r="G14" s="404"/>
      <c r="H14" s="405"/>
      <c r="I14" s="405"/>
      <c r="J14" s="405"/>
      <c r="K14" s="405"/>
      <c r="L14" s="405"/>
      <c r="M14" s="405"/>
      <c r="N14" s="405"/>
      <c r="O14" s="405"/>
      <c r="P14" s="405"/>
      <c r="Q14" s="405"/>
      <c r="R14" s="405"/>
      <c r="S14" s="405"/>
      <c r="T14" s="405"/>
      <c r="U14" s="405"/>
      <c r="V14" s="405"/>
      <c r="W14" s="405"/>
      <c r="X14" s="405"/>
      <c r="Y14" s="406"/>
    </row>
    <row r="15" spans="1:25" ht="15" customHeight="1" thickBot="1" x14ac:dyDescent="0.25">
      <c r="A15" s="8" t="s">
        <v>21</v>
      </c>
      <c r="B15" s="181" t="s">
        <v>21</v>
      </c>
      <c r="C15" s="386" t="s">
        <v>61</v>
      </c>
      <c r="D15" s="387"/>
      <c r="E15" s="387"/>
      <c r="F15" s="388"/>
      <c r="G15" s="388"/>
      <c r="H15" s="388"/>
      <c r="I15" s="388"/>
      <c r="J15" s="388"/>
      <c r="K15" s="388"/>
      <c r="L15" s="388"/>
      <c r="M15" s="388"/>
      <c r="N15" s="388"/>
      <c r="O15" s="388"/>
      <c r="P15" s="388"/>
      <c r="Q15" s="388"/>
      <c r="R15" s="388"/>
      <c r="S15" s="388"/>
      <c r="T15" s="388"/>
      <c r="U15" s="388"/>
      <c r="V15" s="387"/>
      <c r="W15" s="387"/>
      <c r="X15" s="387"/>
      <c r="Y15" s="389"/>
    </row>
    <row r="16" spans="1:25" ht="15" customHeight="1" x14ac:dyDescent="0.2">
      <c r="A16" s="401" t="s">
        <v>21</v>
      </c>
      <c r="B16" s="397" t="s">
        <v>21</v>
      </c>
      <c r="C16" s="430" t="s">
        <v>21</v>
      </c>
      <c r="D16" s="380" t="s">
        <v>34</v>
      </c>
      <c r="E16" s="392" t="s">
        <v>96</v>
      </c>
      <c r="F16" s="308" t="s">
        <v>30</v>
      </c>
      <c r="G16" s="38" t="s">
        <v>16</v>
      </c>
      <c r="H16" s="89">
        <v>3487.68</v>
      </c>
      <c r="I16" s="89">
        <v>3487.68</v>
      </c>
      <c r="J16" s="89">
        <v>84.2</v>
      </c>
      <c r="K16" s="145">
        <v>0</v>
      </c>
      <c r="L16" s="42">
        <v>3173.7</v>
      </c>
      <c r="M16" s="42">
        <v>3173.7</v>
      </c>
      <c r="N16" s="42">
        <v>58.4</v>
      </c>
      <c r="O16" s="145">
        <v>0</v>
      </c>
      <c r="P16" s="42">
        <v>3173.7</v>
      </c>
      <c r="Q16" s="42">
        <v>3173.7</v>
      </c>
      <c r="R16" s="42">
        <v>58.4</v>
      </c>
      <c r="S16" s="145">
        <v>0</v>
      </c>
      <c r="T16" s="32">
        <v>3200</v>
      </c>
      <c r="U16" s="32">
        <v>3200</v>
      </c>
      <c r="V16" s="384" t="s">
        <v>104</v>
      </c>
      <c r="W16" s="26">
        <v>1370</v>
      </c>
      <c r="X16" s="26">
        <v>1400</v>
      </c>
      <c r="Y16" s="28">
        <v>1450</v>
      </c>
    </row>
    <row r="17" spans="1:29" ht="17.25" customHeight="1" x14ac:dyDescent="0.2">
      <c r="A17" s="325"/>
      <c r="B17" s="318"/>
      <c r="C17" s="317"/>
      <c r="D17" s="336"/>
      <c r="E17" s="393"/>
      <c r="F17" s="308"/>
      <c r="G17" s="39" t="s">
        <v>13</v>
      </c>
      <c r="H17" s="100">
        <f>SUM(H16:H16)</f>
        <v>3487.68</v>
      </c>
      <c r="I17" s="100">
        <f>SUM(I16:I16)</f>
        <v>3487.68</v>
      </c>
      <c r="J17" s="100">
        <v>84.2</v>
      </c>
      <c r="K17" s="146">
        <v>0</v>
      </c>
      <c r="L17" s="100">
        <v>3173.7</v>
      </c>
      <c r="M17" s="100">
        <v>3173.7</v>
      </c>
      <c r="N17" s="100">
        <v>58.4</v>
      </c>
      <c r="O17" s="146">
        <f t="shared" ref="O17:U17" si="0">SUM(O16:O16)</f>
        <v>0</v>
      </c>
      <c r="P17" s="100">
        <v>3173.7</v>
      </c>
      <c r="Q17" s="100">
        <v>3173.7</v>
      </c>
      <c r="R17" s="100">
        <v>58.4</v>
      </c>
      <c r="S17" s="146">
        <f t="shared" ref="S17" si="1">SUM(S16:S16)</f>
        <v>0</v>
      </c>
      <c r="T17" s="31">
        <f t="shared" si="0"/>
        <v>3200</v>
      </c>
      <c r="U17" s="31">
        <f t="shared" si="0"/>
        <v>3200</v>
      </c>
      <c r="V17" s="385"/>
      <c r="W17" s="19">
        <f>SUM(W16:W16)</f>
        <v>1370</v>
      </c>
      <c r="X17" s="19">
        <f>SUM(X16:X16)</f>
        <v>1400</v>
      </c>
      <c r="Y17" s="20">
        <v>2450</v>
      </c>
    </row>
    <row r="18" spans="1:29" ht="23.25" customHeight="1" x14ac:dyDescent="0.2">
      <c r="A18" s="325" t="s">
        <v>21</v>
      </c>
      <c r="B18" s="318" t="s">
        <v>21</v>
      </c>
      <c r="C18" s="317" t="s">
        <v>22</v>
      </c>
      <c r="D18" s="337" t="s">
        <v>19</v>
      </c>
      <c r="E18" s="308" t="s">
        <v>47</v>
      </c>
      <c r="F18" s="308" t="s">
        <v>30</v>
      </c>
      <c r="G18" s="38" t="s">
        <v>16</v>
      </c>
      <c r="H18" s="42">
        <v>13.5</v>
      </c>
      <c r="I18" s="42">
        <v>13.5</v>
      </c>
      <c r="J18" s="42">
        <v>0</v>
      </c>
      <c r="K18" s="143">
        <v>0</v>
      </c>
      <c r="L18" s="42">
        <v>0</v>
      </c>
      <c r="M18" s="42">
        <v>0</v>
      </c>
      <c r="N18" s="143">
        <v>0</v>
      </c>
      <c r="O18" s="143">
        <v>0</v>
      </c>
      <c r="P18" s="42">
        <v>0</v>
      </c>
      <c r="Q18" s="42">
        <v>0</v>
      </c>
      <c r="R18" s="143">
        <v>0</v>
      </c>
      <c r="S18" s="143">
        <v>0</v>
      </c>
      <c r="T18" s="150">
        <v>0</v>
      </c>
      <c r="U18" s="150">
        <v>0</v>
      </c>
      <c r="V18" s="375" t="s">
        <v>104</v>
      </c>
      <c r="W18" s="149">
        <v>0</v>
      </c>
      <c r="X18" s="149">
        <v>0</v>
      </c>
      <c r="Y18" s="148">
        <v>0</v>
      </c>
    </row>
    <row r="19" spans="1:29" ht="21" customHeight="1" x14ac:dyDescent="0.2">
      <c r="A19" s="325"/>
      <c r="B19" s="318"/>
      <c r="C19" s="317"/>
      <c r="D19" s="402"/>
      <c r="E19" s="429"/>
      <c r="F19" s="308"/>
      <c r="G19" s="39" t="s">
        <v>13</v>
      </c>
      <c r="H19" s="43">
        <v>13.5</v>
      </c>
      <c r="I19" s="43">
        <v>13.5</v>
      </c>
      <c r="J19" s="100">
        <v>0</v>
      </c>
      <c r="K19" s="146">
        <v>0</v>
      </c>
      <c r="L19" s="43">
        <v>0</v>
      </c>
      <c r="M19" s="100">
        <v>0</v>
      </c>
      <c r="N19" s="146">
        <f t="shared" ref="N19:T19" si="2">SUM(N18:N18)</f>
        <v>0</v>
      </c>
      <c r="O19" s="146">
        <f t="shared" si="2"/>
        <v>0</v>
      </c>
      <c r="P19" s="43">
        <v>0</v>
      </c>
      <c r="Q19" s="100">
        <v>0</v>
      </c>
      <c r="R19" s="146">
        <f t="shared" ref="R19:S19" si="3">SUM(R18:R18)</f>
        <v>0</v>
      </c>
      <c r="S19" s="146">
        <f t="shared" si="3"/>
        <v>0</v>
      </c>
      <c r="T19" s="31">
        <f t="shared" si="2"/>
        <v>0</v>
      </c>
      <c r="U19" s="31">
        <v>0</v>
      </c>
      <c r="V19" s="376"/>
      <c r="W19" s="19">
        <f>SUM(W18:W18)</f>
        <v>0</v>
      </c>
      <c r="X19" s="19">
        <v>0</v>
      </c>
      <c r="Y19" s="20">
        <v>0</v>
      </c>
    </row>
    <row r="20" spans="1:29" ht="15.75" customHeight="1" x14ac:dyDescent="0.2">
      <c r="A20" s="325" t="s">
        <v>21</v>
      </c>
      <c r="B20" s="318" t="s">
        <v>21</v>
      </c>
      <c r="C20" s="317" t="s">
        <v>23</v>
      </c>
      <c r="D20" s="336" t="s">
        <v>31</v>
      </c>
      <c r="E20" s="308" t="s">
        <v>48</v>
      </c>
      <c r="F20" s="308" t="s">
        <v>30</v>
      </c>
      <c r="G20" s="38" t="s">
        <v>16</v>
      </c>
      <c r="H20" s="42">
        <v>0.8</v>
      </c>
      <c r="I20" s="42">
        <v>0.8</v>
      </c>
      <c r="J20" s="42">
        <v>0</v>
      </c>
      <c r="K20" s="143">
        <v>0</v>
      </c>
      <c r="L20" s="42">
        <v>10.3</v>
      </c>
      <c r="M20" s="42">
        <v>0</v>
      </c>
      <c r="N20" s="143">
        <v>0</v>
      </c>
      <c r="O20" s="143">
        <v>0</v>
      </c>
      <c r="P20" s="42">
        <v>10.3</v>
      </c>
      <c r="Q20" s="42">
        <v>10.3</v>
      </c>
      <c r="R20" s="143">
        <v>0</v>
      </c>
      <c r="S20" s="143">
        <v>0</v>
      </c>
      <c r="T20" s="150">
        <v>0</v>
      </c>
      <c r="U20" s="150">
        <v>0</v>
      </c>
      <c r="V20" s="375" t="s">
        <v>104</v>
      </c>
      <c r="W20" s="149">
        <v>0</v>
      </c>
      <c r="X20" s="149">
        <v>0</v>
      </c>
      <c r="Y20" s="148">
        <v>0</v>
      </c>
    </row>
    <row r="21" spans="1:29" ht="16.5" customHeight="1" x14ac:dyDescent="0.2">
      <c r="A21" s="325"/>
      <c r="B21" s="318"/>
      <c r="C21" s="317"/>
      <c r="D21" s="336"/>
      <c r="E21" s="308"/>
      <c r="F21" s="308"/>
      <c r="G21" s="39" t="s">
        <v>13</v>
      </c>
      <c r="H21" s="100">
        <v>0.8</v>
      </c>
      <c r="I21" s="100">
        <v>0.8</v>
      </c>
      <c r="J21" s="100">
        <v>0</v>
      </c>
      <c r="K21" s="146">
        <v>0</v>
      </c>
      <c r="L21" s="100">
        <f t="shared" ref="L21:S21" si="4">SUM(L20:L20)</f>
        <v>10.3</v>
      </c>
      <c r="M21" s="100">
        <f t="shared" si="4"/>
        <v>0</v>
      </c>
      <c r="N21" s="146">
        <f t="shared" si="4"/>
        <v>0</v>
      </c>
      <c r="O21" s="146">
        <f t="shared" si="4"/>
        <v>0</v>
      </c>
      <c r="P21" s="100">
        <f t="shared" si="4"/>
        <v>10.3</v>
      </c>
      <c r="Q21" s="100">
        <f t="shared" si="4"/>
        <v>10.3</v>
      </c>
      <c r="R21" s="146">
        <f t="shared" si="4"/>
        <v>0</v>
      </c>
      <c r="S21" s="146">
        <f t="shared" si="4"/>
        <v>0</v>
      </c>
      <c r="T21" s="31">
        <f>SUM(T20:T20)</f>
        <v>0</v>
      </c>
      <c r="U21" s="31">
        <f>SUM(U20:U20)</f>
        <v>0</v>
      </c>
      <c r="V21" s="376"/>
      <c r="W21" s="19">
        <v>0</v>
      </c>
      <c r="X21" s="19">
        <f>SUM(X20:X20)</f>
        <v>0</v>
      </c>
      <c r="Y21" s="20">
        <v>0</v>
      </c>
    </row>
    <row r="22" spans="1:29" ht="17.25" customHeight="1" x14ac:dyDescent="0.2">
      <c r="A22" s="325" t="s">
        <v>21</v>
      </c>
      <c r="B22" s="318" t="s">
        <v>21</v>
      </c>
      <c r="C22" s="341" t="s">
        <v>121</v>
      </c>
      <c r="D22" s="336" t="s">
        <v>20</v>
      </c>
      <c r="E22" s="359" t="s">
        <v>49</v>
      </c>
      <c r="F22" s="359" t="s">
        <v>30</v>
      </c>
      <c r="G22" s="38" t="s">
        <v>16</v>
      </c>
      <c r="H22" s="42">
        <v>2385.4</v>
      </c>
      <c r="I22" s="42">
        <v>2385.4</v>
      </c>
      <c r="J22" s="42">
        <v>40.1</v>
      </c>
      <c r="K22" s="143">
        <v>0</v>
      </c>
      <c r="L22" s="42">
        <v>3246.5</v>
      </c>
      <c r="M22" s="42">
        <v>3246.5</v>
      </c>
      <c r="N22" s="143">
        <v>0</v>
      </c>
      <c r="O22" s="143">
        <v>0</v>
      </c>
      <c r="P22" s="42">
        <v>3246.5</v>
      </c>
      <c r="Q22" s="42">
        <v>3246.5</v>
      </c>
      <c r="R22" s="143">
        <v>0</v>
      </c>
      <c r="S22" s="143">
        <v>0</v>
      </c>
      <c r="T22" s="150">
        <v>3600</v>
      </c>
      <c r="U22" s="150">
        <v>3600</v>
      </c>
      <c r="V22" s="375" t="s">
        <v>104</v>
      </c>
      <c r="W22" s="149">
        <v>6300</v>
      </c>
      <c r="X22" s="149">
        <v>6350</v>
      </c>
      <c r="Y22" s="148">
        <v>6350</v>
      </c>
    </row>
    <row r="23" spans="1:29" ht="16.5" customHeight="1" x14ac:dyDescent="0.2">
      <c r="A23" s="325"/>
      <c r="B23" s="318"/>
      <c r="C23" s="341"/>
      <c r="D23" s="336"/>
      <c r="E23" s="359"/>
      <c r="F23" s="359"/>
      <c r="G23" s="39" t="s">
        <v>13</v>
      </c>
      <c r="H23" s="100">
        <v>2385.4</v>
      </c>
      <c r="I23" s="100">
        <v>2385.4</v>
      </c>
      <c r="J23" s="147" t="s">
        <v>161</v>
      </c>
      <c r="K23" s="146">
        <v>0</v>
      </c>
      <c r="L23" s="100">
        <v>3246.5</v>
      </c>
      <c r="M23" s="100">
        <v>3246.5</v>
      </c>
      <c r="N23" s="146">
        <v>0</v>
      </c>
      <c r="O23" s="146">
        <f t="shared" ref="O23:T23" si="5">SUM(O22:O22)</f>
        <v>0</v>
      </c>
      <c r="P23" s="100">
        <v>3246.5</v>
      </c>
      <c r="Q23" s="100">
        <v>3246.5</v>
      </c>
      <c r="R23" s="146">
        <v>0</v>
      </c>
      <c r="S23" s="146">
        <f t="shared" ref="S23" si="6">SUM(S22:S22)</f>
        <v>0</v>
      </c>
      <c r="T23" s="31">
        <f t="shared" si="5"/>
        <v>3600</v>
      </c>
      <c r="U23" s="31">
        <v>3600</v>
      </c>
      <c r="V23" s="376"/>
      <c r="W23" s="19">
        <v>6300</v>
      </c>
      <c r="X23" s="19">
        <f>SUM(X22:X22)</f>
        <v>6350</v>
      </c>
      <c r="Y23" s="20">
        <v>6350</v>
      </c>
    </row>
    <row r="24" spans="1:29" ht="18" customHeight="1" x14ac:dyDescent="0.2">
      <c r="A24" s="325" t="s">
        <v>21</v>
      </c>
      <c r="B24" s="318" t="s">
        <v>21</v>
      </c>
      <c r="C24" s="317" t="s">
        <v>26</v>
      </c>
      <c r="D24" s="336" t="s">
        <v>35</v>
      </c>
      <c r="E24" s="308" t="s">
        <v>51</v>
      </c>
      <c r="F24" s="359" t="s">
        <v>30</v>
      </c>
      <c r="G24" s="40" t="s">
        <v>17</v>
      </c>
      <c r="H24" s="144">
        <v>290</v>
      </c>
      <c r="I24" s="144">
        <v>290</v>
      </c>
      <c r="J24" s="144">
        <v>0</v>
      </c>
      <c r="K24" s="144">
        <v>0</v>
      </c>
      <c r="L24" s="36">
        <v>240</v>
      </c>
      <c r="M24" s="36">
        <v>240</v>
      </c>
      <c r="N24" s="36">
        <v>0</v>
      </c>
      <c r="O24" s="36">
        <v>0</v>
      </c>
      <c r="P24" s="201">
        <v>240</v>
      </c>
      <c r="Q24" s="201">
        <v>240</v>
      </c>
      <c r="R24" s="201">
        <v>0</v>
      </c>
      <c r="S24" s="201">
        <v>0</v>
      </c>
      <c r="T24" s="36">
        <v>260</v>
      </c>
      <c r="U24" s="36">
        <v>260</v>
      </c>
      <c r="V24" s="375" t="s">
        <v>102</v>
      </c>
      <c r="W24" s="7">
        <v>1500</v>
      </c>
      <c r="X24" s="7">
        <v>1600</v>
      </c>
      <c r="Y24" s="13">
        <v>1650</v>
      </c>
    </row>
    <row r="25" spans="1:29" ht="15.75" customHeight="1" x14ac:dyDescent="0.2">
      <c r="A25" s="325"/>
      <c r="B25" s="318"/>
      <c r="C25" s="317"/>
      <c r="D25" s="336"/>
      <c r="E25" s="308"/>
      <c r="F25" s="359"/>
      <c r="G25" s="39" t="s">
        <v>13</v>
      </c>
      <c r="H25" s="31">
        <v>290</v>
      </c>
      <c r="I25" s="31">
        <v>290</v>
      </c>
      <c r="J25" s="31">
        <v>0</v>
      </c>
      <c r="K25" s="31">
        <v>0</v>
      </c>
      <c r="L25" s="31">
        <v>240</v>
      </c>
      <c r="M25" s="31">
        <v>240</v>
      </c>
      <c r="N25" s="31">
        <f t="shared" ref="N25:U25" si="7">SUM(N24:N24)</f>
        <v>0</v>
      </c>
      <c r="O25" s="31">
        <f t="shared" si="7"/>
        <v>0</v>
      </c>
      <c r="P25" s="31">
        <v>240</v>
      </c>
      <c r="Q25" s="31">
        <v>240</v>
      </c>
      <c r="R25" s="31">
        <f t="shared" ref="R25:S25" si="8">SUM(R24:R24)</f>
        <v>0</v>
      </c>
      <c r="S25" s="31">
        <f t="shared" si="8"/>
        <v>0</v>
      </c>
      <c r="T25" s="31">
        <f t="shared" si="7"/>
        <v>260</v>
      </c>
      <c r="U25" s="31">
        <f t="shared" si="7"/>
        <v>260</v>
      </c>
      <c r="V25" s="376"/>
      <c r="W25" s="19">
        <f>SUM(W24:W24)</f>
        <v>1500</v>
      </c>
      <c r="X25" s="19">
        <f>SUM(X24:X24)</f>
        <v>1600</v>
      </c>
      <c r="Y25" s="20">
        <v>1650</v>
      </c>
    </row>
    <row r="26" spans="1:29" ht="19.5" customHeight="1" x14ac:dyDescent="0.2">
      <c r="A26" s="325" t="s">
        <v>21</v>
      </c>
      <c r="B26" s="318" t="s">
        <v>21</v>
      </c>
      <c r="C26" s="317" t="s">
        <v>27</v>
      </c>
      <c r="D26" s="444" t="s">
        <v>56</v>
      </c>
      <c r="E26" s="308" t="s">
        <v>57</v>
      </c>
      <c r="F26" s="359" t="s">
        <v>85</v>
      </c>
      <c r="G26" s="38" t="s">
        <v>38</v>
      </c>
      <c r="H26" s="144">
        <v>221.92</v>
      </c>
      <c r="I26" s="144">
        <v>221.92</v>
      </c>
      <c r="J26" s="144">
        <v>0</v>
      </c>
      <c r="K26" s="144">
        <v>0</v>
      </c>
      <c r="L26" s="36">
        <v>196.38</v>
      </c>
      <c r="M26" s="36">
        <v>196.38</v>
      </c>
      <c r="N26" s="36">
        <v>0</v>
      </c>
      <c r="O26" s="36">
        <v>0</v>
      </c>
      <c r="P26" s="201">
        <v>196.7</v>
      </c>
      <c r="Q26" s="201">
        <v>196.7</v>
      </c>
      <c r="R26" s="201">
        <v>0</v>
      </c>
      <c r="S26" s="201">
        <v>0</v>
      </c>
      <c r="T26" s="36">
        <v>197.6</v>
      </c>
      <c r="U26" s="36">
        <v>197.6</v>
      </c>
      <c r="V26" s="375" t="s">
        <v>103</v>
      </c>
      <c r="W26" s="7">
        <v>645</v>
      </c>
      <c r="X26" s="7">
        <v>650</v>
      </c>
      <c r="Y26" s="13">
        <v>650</v>
      </c>
    </row>
    <row r="27" spans="1:29" ht="18.75" customHeight="1" x14ac:dyDescent="0.2">
      <c r="A27" s="325"/>
      <c r="B27" s="318"/>
      <c r="C27" s="317"/>
      <c r="D27" s="402"/>
      <c r="E27" s="308"/>
      <c r="F27" s="359"/>
      <c r="G27" s="39" t="s">
        <v>13</v>
      </c>
      <c r="H27" s="31">
        <v>221.92</v>
      </c>
      <c r="I27" s="31">
        <v>221.92</v>
      </c>
      <c r="J27" s="31">
        <v>0</v>
      </c>
      <c r="K27" s="31">
        <v>0</v>
      </c>
      <c r="L27" s="31">
        <f>SUM(L26)</f>
        <v>196.38</v>
      </c>
      <c r="M27" s="31">
        <v>196.38</v>
      </c>
      <c r="N27" s="31">
        <f t="shared" ref="N27:U27" si="9">SUM(N26)</f>
        <v>0</v>
      </c>
      <c r="O27" s="31">
        <f t="shared" si="9"/>
        <v>0</v>
      </c>
      <c r="P27" s="31">
        <f>SUM(P26)</f>
        <v>196.7</v>
      </c>
      <c r="Q27" s="31">
        <v>196.7</v>
      </c>
      <c r="R27" s="31">
        <f t="shared" ref="R27:S27" si="10">SUM(R26)</f>
        <v>0</v>
      </c>
      <c r="S27" s="31">
        <f t="shared" si="10"/>
        <v>0</v>
      </c>
      <c r="T27" s="31">
        <f t="shared" si="9"/>
        <v>197.6</v>
      </c>
      <c r="U27" s="31">
        <f t="shared" si="9"/>
        <v>197.6</v>
      </c>
      <c r="V27" s="376"/>
      <c r="W27" s="19">
        <f>SUM(W26:W26)</f>
        <v>645</v>
      </c>
      <c r="X27" s="19">
        <f>SUM(X26:X26)</f>
        <v>650</v>
      </c>
      <c r="Y27" s="20">
        <v>650</v>
      </c>
    </row>
    <row r="28" spans="1:29" s="12" customFormat="1" ht="18.75" customHeight="1" x14ac:dyDescent="0.2">
      <c r="A28" s="212" t="s">
        <v>21</v>
      </c>
      <c r="B28" s="209" t="s">
        <v>21</v>
      </c>
      <c r="C28" s="282" t="s">
        <v>28</v>
      </c>
      <c r="D28" s="337" t="s">
        <v>100</v>
      </c>
      <c r="E28" s="221" t="s">
        <v>49</v>
      </c>
      <c r="F28" s="359" t="s">
        <v>30</v>
      </c>
      <c r="G28" s="40" t="s">
        <v>38</v>
      </c>
      <c r="H28" s="34">
        <v>466.28</v>
      </c>
      <c r="I28" s="34">
        <v>466.28</v>
      </c>
      <c r="J28" s="34">
        <v>0</v>
      </c>
      <c r="K28" s="34">
        <v>0</v>
      </c>
      <c r="L28" s="34">
        <v>343.6</v>
      </c>
      <c r="M28" s="34">
        <v>343.6</v>
      </c>
      <c r="N28" s="34">
        <v>0</v>
      </c>
      <c r="O28" s="34">
        <v>0</v>
      </c>
      <c r="P28" s="34">
        <v>343.6</v>
      </c>
      <c r="Q28" s="34">
        <v>343.6</v>
      </c>
      <c r="R28" s="34">
        <v>0</v>
      </c>
      <c r="S28" s="34">
        <v>0</v>
      </c>
      <c r="T28" s="32">
        <v>350</v>
      </c>
      <c r="U28" s="34">
        <v>350</v>
      </c>
      <c r="V28" s="375" t="s">
        <v>68</v>
      </c>
      <c r="W28" s="7">
        <v>1100</v>
      </c>
      <c r="X28" s="7">
        <v>1100</v>
      </c>
      <c r="Y28" s="13">
        <v>1100</v>
      </c>
      <c r="AA28" s="27"/>
      <c r="AB28" s="27"/>
      <c r="AC28" s="27"/>
    </row>
    <row r="29" spans="1:29" ht="37.5" customHeight="1" x14ac:dyDescent="0.2">
      <c r="A29" s="214"/>
      <c r="B29" s="211"/>
      <c r="C29" s="284"/>
      <c r="D29" s="402"/>
      <c r="E29" s="223"/>
      <c r="F29" s="359"/>
      <c r="G29" s="39" t="s">
        <v>13</v>
      </c>
      <c r="H29" s="31">
        <f>SUM(H28)</f>
        <v>466.28</v>
      </c>
      <c r="I29" s="31">
        <f>SUM(I28)</f>
        <v>466.28</v>
      </c>
      <c r="J29" s="31">
        <v>0</v>
      </c>
      <c r="K29" s="31">
        <v>0</v>
      </c>
      <c r="L29" s="31">
        <v>343.6</v>
      </c>
      <c r="M29" s="31">
        <f t="shared" ref="M29:O29" si="11">SUM(M28)</f>
        <v>343.6</v>
      </c>
      <c r="N29" s="31">
        <f t="shared" si="11"/>
        <v>0</v>
      </c>
      <c r="O29" s="31">
        <f t="shared" si="11"/>
        <v>0</v>
      </c>
      <c r="P29" s="31">
        <v>343.6</v>
      </c>
      <c r="Q29" s="31">
        <f t="shared" ref="Q29:S29" si="12">SUM(Q28)</f>
        <v>343.6</v>
      </c>
      <c r="R29" s="31">
        <f t="shared" si="12"/>
        <v>0</v>
      </c>
      <c r="S29" s="31">
        <f t="shared" si="12"/>
        <v>0</v>
      </c>
      <c r="T29" s="31">
        <v>350</v>
      </c>
      <c r="U29" s="31">
        <v>350</v>
      </c>
      <c r="V29" s="376"/>
      <c r="W29" s="19">
        <f>SUM(W28)</f>
        <v>1100</v>
      </c>
      <c r="X29" s="19">
        <v>1100</v>
      </c>
      <c r="Y29" s="20">
        <v>1100</v>
      </c>
    </row>
    <row r="30" spans="1:29" ht="15" customHeight="1" x14ac:dyDescent="0.2">
      <c r="A30" s="325" t="s">
        <v>21</v>
      </c>
      <c r="B30" s="318" t="s">
        <v>21</v>
      </c>
      <c r="C30" s="317" t="s">
        <v>25</v>
      </c>
      <c r="D30" s="336" t="s">
        <v>101</v>
      </c>
      <c r="E30" s="359" t="s">
        <v>50</v>
      </c>
      <c r="F30" s="359" t="s">
        <v>30</v>
      </c>
      <c r="G30" s="90" t="s">
        <v>17</v>
      </c>
      <c r="H30" s="32">
        <v>1921.92</v>
      </c>
      <c r="I30" s="32">
        <v>1912.92</v>
      </c>
      <c r="J30" s="32">
        <v>0</v>
      </c>
      <c r="K30" s="32">
        <v>9</v>
      </c>
      <c r="L30" s="36">
        <v>1790</v>
      </c>
      <c r="M30" s="36">
        <v>1790</v>
      </c>
      <c r="N30" s="36">
        <v>0</v>
      </c>
      <c r="O30" s="36">
        <v>0</v>
      </c>
      <c r="P30" s="32">
        <v>1785.97</v>
      </c>
      <c r="Q30" s="32">
        <v>1785.97</v>
      </c>
      <c r="R30" s="32">
        <v>0</v>
      </c>
      <c r="S30" s="32">
        <v>0</v>
      </c>
      <c r="T30" s="32">
        <v>2100</v>
      </c>
      <c r="U30" s="32">
        <v>2100</v>
      </c>
      <c r="V30" s="358" t="s">
        <v>105</v>
      </c>
      <c r="W30" s="7">
        <v>2200</v>
      </c>
      <c r="X30" s="7">
        <v>2300</v>
      </c>
      <c r="Y30" s="13">
        <v>2300</v>
      </c>
    </row>
    <row r="31" spans="1:29" ht="16.5" customHeight="1" x14ac:dyDescent="0.2">
      <c r="A31" s="325"/>
      <c r="B31" s="318"/>
      <c r="C31" s="317"/>
      <c r="D31" s="336"/>
      <c r="E31" s="359"/>
      <c r="F31" s="359"/>
      <c r="G31" s="39" t="s">
        <v>13</v>
      </c>
      <c r="H31" s="31">
        <f t="shared" ref="H31:I31" si="13">SUM(H30:H30)</f>
        <v>1921.92</v>
      </c>
      <c r="I31" s="31">
        <f t="shared" si="13"/>
        <v>1912.92</v>
      </c>
      <c r="J31" s="31">
        <f>SUM(J30)</f>
        <v>0</v>
      </c>
      <c r="K31" s="35">
        <v>9</v>
      </c>
      <c r="L31" s="31">
        <f t="shared" ref="L31:O31" si="14">SUM(L30:L30)</f>
        <v>1790</v>
      </c>
      <c r="M31" s="31">
        <f t="shared" si="14"/>
        <v>1790</v>
      </c>
      <c r="N31" s="31">
        <f t="shared" si="14"/>
        <v>0</v>
      </c>
      <c r="O31" s="31">
        <f t="shared" si="14"/>
        <v>0</v>
      </c>
      <c r="P31" s="31">
        <v>1785.97</v>
      </c>
      <c r="Q31" s="31">
        <v>1785.97</v>
      </c>
      <c r="R31" s="31">
        <v>0</v>
      </c>
      <c r="S31" s="35">
        <v>0</v>
      </c>
      <c r="T31" s="31">
        <f>SUM(T30:T30)</f>
        <v>2100</v>
      </c>
      <c r="U31" s="31">
        <f>SUM(U30:U30)</f>
        <v>2100</v>
      </c>
      <c r="V31" s="358"/>
      <c r="W31" s="19">
        <f>SUM(W30:W30)</f>
        <v>2200</v>
      </c>
      <c r="X31" s="19">
        <f>SUM(X30:X30)</f>
        <v>2300</v>
      </c>
      <c r="Y31" s="20">
        <v>2300</v>
      </c>
    </row>
    <row r="32" spans="1:29" s="12" customFormat="1" ht="18.75" customHeight="1" x14ac:dyDescent="0.2">
      <c r="A32" s="325" t="s">
        <v>21</v>
      </c>
      <c r="B32" s="318" t="s">
        <v>21</v>
      </c>
      <c r="C32" s="317" t="s">
        <v>169</v>
      </c>
      <c r="D32" s="336" t="s">
        <v>170</v>
      </c>
      <c r="E32" s="308" t="s">
        <v>106</v>
      </c>
      <c r="F32" s="359" t="s">
        <v>30</v>
      </c>
      <c r="G32" s="40" t="s">
        <v>17</v>
      </c>
      <c r="H32" s="34">
        <v>0.3</v>
      </c>
      <c r="I32" s="34">
        <v>0.3</v>
      </c>
      <c r="J32" s="34">
        <v>0</v>
      </c>
      <c r="K32" s="34">
        <v>0</v>
      </c>
      <c r="L32" s="34">
        <v>10</v>
      </c>
      <c r="M32" s="34">
        <v>10</v>
      </c>
      <c r="N32" s="34">
        <v>0</v>
      </c>
      <c r="O32" s="34">
        <v>0</v>
      </c>
      <c r="P32" s="34">
        <v>10</v>
      </c>
      <c r="Q32" s="34">
        <v>10</v>
      </c>
      <c r="R32" s="34">
        <v>0</v>
      </c>
      <c r="S32" s="34">
        <v>0</v>
      </c>
      <c r="T32" s="34">
        <v>10</v>
      </c>
      <c r="U32" s="34">
        <v>10</v>
      </c>
      <c r="V32" s="442" t="s">
        <v>181</v>
      </c>
      <c r="W32" s="7">
        <v>100</v>
      </c>
      <c r="X32" s="7">
        <v>100</v>
      </c>
      <c r="Y32" s="13">
        <v>100</v>
      </c>
    </row>
    <row r="33" spans="1:25" ht="17.25" customHeight="1" x14ac:dyDescent="0.2">
      <c r="A33" s="212"/>
      <c r="B33" s="209"/>
      <c r="C33" s="282"/>
      <c r="D33" s="337"/>
      <c r="E33" s="221"/>
      <c r="F33" s="359"/>
      <c r="G33" s="39" t="s">
        <v>112</v>
      </c>
      <c r="H33" s="31">
        <v>0.3</v>
      </c>
      <c r="I33" s="31">
        <v>0.3</v>
      </c>
      <c r="J33" s="31">
        <v>0</v>
      </c>
      <c r="K33" s="31">
        <v>0</v>
      </c>
      <c r="L33" s="31">
        <f>SUM(L32)</f>
        <v>10</v>
      </c>
      <c r="M33" s="31">
        <v>10</v>
      </c>
      <c r="N33" s="31">
        <f t="shared" ref="N33:U33" si="15">SUM(N32)</f>
        <v>0</v>
      </c>
      <c r="O33" s="31">
        <f t="shared" si="15"/>
        <v>0</v>
      </c>
      <c r="P33" s="31">
        <f>SUM(P32)</f>
        <v>10</v>
      </c>
      <c r="Q33" s="31">
        <v>10</v>
      </c>
      <c r="R33" s="31">
        <f t="shared" ref="R33:S33" si="16">SUM(R32)</f>
        <v>0</v>
      </c>
      <c r="S33" s="31">
        <f t="shared" si="16"/>
        <v>0</v>
      </c>
      <c r="T33" s="31">
        <f t="shared" si="15"/>
        <v>10</v>
      </c>
      <c r="U33" s="31">
        <f t="shared" si="15"/>
        <v>10</v>
      </c>
      <c r="V33" s="376"/>
      <c r="W33" s="19">
        <v>100</v>
      </c>
      <c r="X33" s="19">
        <f>SUM(X32)</f>
        <v>100</v>
      </c>
      <c r="Y33" s="20">
        <v>100</v>
      </c>
    </row>
    <row r="34" spans="1:25" ht="18.75" customHeight="1" x14ac:dyDescent="0.2">
      <c r="A34" s="325" t="s">
        <v>21</v>
      </c>
      <c r="B34" s="318" t="s">
        <v>21</v>
      </c>
      <c r="C34" s="317" t="s">
        <v>30</v>
      </c>
      <c r="D34" s="336" t="s">
        <v>78</v>
      </c>
      <c r="E34" s="308" t="s">
        <v>79</v>
      </c>
      <c r="F34" s="359" t="s">
        <v>99</v>
      </c>
      <c r="G34" s="37" t="s">
        <v>38</v>
      </c>
      <c r="H34" s="91">
        <v>142.97999999999999</v>
      </c>
      <c r="I34" s="91">
        <v>142.97999999999999</v>
      </c>
      <c r="J34" s="91">
        <v>108.25</v>
      </c>
      <c r="K34" s="91">
        <v>0</v>
      </c>
      <c r="L34" s="32">
        <v>133.80000000000001</v>
      </c>
      <c r="M34" s="32">
        <v>133.80000000000001</v>
      </c>
      <c r="N34" s="32">
        <v>130.96</v>
      </c>
      <c r="O34" s="32">
        <v>0</v>
      </c>
      <c r="P34" s="32">
        <v>133.80000000000001</v>
      </c>
      <c r="Q34" s="32">
        <v>133.80000000000001</v>
      </c>
      <c r="R34" s="32">
        <v>130.96</v>
      </c>
      <c r="S34" s="32">
        <v>0</v>
      </c>
      <c r="T34" s="32">
        <v>150</v>
      </c>
      <c r="U34" s="32">
        <v>150</v>
      </c>
      <c r="V34" s="273" t="s">
        <v>181</v>
      </c>
      <c r="W34" s="149">
        <v>100</v>
      </c>
      <c r="X34" s="7">
        <v>100</v>
      </c>
      <c r="Y34" s="13">
        <v>100</v>
      </c>
    </row>
    <row r="35" spans="1:25" ht="14.25" customHeight="1" x14ac:dyDescent="0.2">
      <c r="A35" s="325"/>
      <c r="B35" s="318"/>
      <c r="C35" s="317"/>
      <c r="D35" s="336"/>
      <c r="E35" s="308"/>
      <c r="F35" s="359"/>
      <c r="G35" s="39" t="s">
        <v>112</v>
      </c>
      <c r="H35" s="31">
        <v>142.97999999999999</v>
      </c>
      <c r="I35" s="35">
        <v>142.97999999999999</v>
      </c>
      <c r="J35" s="35">
        <v>108.25</v>
      </c>
      <c r="K35" s="31">
        <v>0</v>
      </c>
      <c r="L35" s="31">
        <f t="shared" ref="L35:M35" si="17">SUM(L34)</f>
        <v>133.80000000000001</v>
      </c>
      <c r="M35" s="31">
        <f t="shared" si="17"/>
        <v>133.80000000000001</v>
      </c>
      <c r="N35" s="31">
        <v>130.96</v>
      </c>
      <c r="O35" s="31">
        <f t="shared" ref="O35:T35" si="18">SUM(O34)</f>
        <v>0</v>
      </c>
      <c r="P35" s="31">
        <f t="shared" si="18"/>
        <v>133.80000000000001</v>
      </c>
      <c r="Q35" s="31">
        <f t="shared" si="18"/>
        <v>133.80000000000001</v>
      </c>
      <c r="R35" s="31">
        <v>130.96</v>
      </c>
      <c r="S35" s="31">
        <f t="shared" ref="S35" si="19">SUM(S34)</f>
        <v>0</v>
      </c>
      <c r="T35" s="31">
        <f t="shared" si="18"/>
        <v>150</v>
      </c>
      <c r="U35" s="31">
        <v>150</v>
      </c>
      <c r="V35" s="443"/>
      <c r="W35" s="21">
        <f>SUM(W34)</f>
        <v>100</v>
      </c>
      <c r="X35" s="21">
        <f>SUM(X34)</f>
        <v>100</v>
      </c>
      <c r="Y35" s="22">
        <v>100</v>
      </c>
    </row>
    <row r="36" spans="1:25" ht="14.25" customHeight="1" x14ac:dyDescent="0.2">
      <c r="A36" s="212" t="s">
        <v>21</v>
      </c>
      <c r="B36" s="209" t="s">
        <v>21</v>
      </c>
      <c r="C36" s="282" t="s">
        <v>134</v>
      </c>
      <c r="D36" s="337" t="s">
        <v>135</v>
      </c>
      <c r="E36" s="221" t="s">
        <v>136</v>
      </c>
      <c r="F36" s="218" t="s">
        <v>30</v>
      </c>
      <c r="G36" s="108" t="s">
        <v>38</v>
      </c>
      <c r="H36" s="32">
        <v>9.8699999999999992</v>
      </c>
      <c r="I36" s="32">
        <v>9.8699999999999992</v>
      </c>
      <c r="J36" s="32">
        <v>6.32</v>
      </c>
      <c r="K36" s="32">
        <v>0</v>
      </c>
      <c r="L36" s="32">
        <v>1.7</v>
      </c>
      <c r="M36" s="32">
        <v>1.7</v>
      </c>
      <c r="N36" s="32">
        <v>1.65</v>
      </c>
      <c r="O36" s="32">
        <v>0</v>
      </c>
      <c r="P36" s="32">
        <v>1.7</v>
      </c>
      <c r="Q36" s="32">
        <v>1.7</v>
      </c>
      <c r="R36" s="32">
        <v>1.65</v>
      </c>
      <c r="S36" s="32">
        <v>0</v>
      </c>
      <c r="T36" s="32">
        <v>3.6</v>
      </c>
      <c r="U36" s="32">
        <v>3.6</v>
      </c>
      <c r="V36" s="229" t="s">
        <v>181</v>
      </c>
      <c r="W36" s="101">
        <v>100</v>
      </c>
      <c r="X36" s="101">
        <v>100</v>
      </c>
      <c r="Y36" s="102">
        <v>100</v>
      </c>
    </row>
    <row r="37" spans="1:25" ht="14.25" customHeight="1" x14ac:dyDescent="0.2">
      <c r="A37" s="214"/>
      <c r="B37" s="211"/>
      <c r="C37" s="284"/>
      <c r="D37" s="402"/>
      <c r="E37" s="223"/>
      <c r="F37" s="220"/>
      <c r="G37" s="39" t="s">
        <v>13</v>
      </c>
      <c r="H37" s="31">
        <v>9.8699999999999992</v>
      </c>
      <c r="I37" s="31">
        <v>9.8699999999999992</v>
      </c>
      <c r="J37" s="31">
        <v>6.32</v>
      </c>
      <c r="K37" s="31">
        <v>0</v>
      </c>
      <c r="L37" s="31">
        <v>1.7</v>
      </c>
      <c r="M37" s="31">
        <v>1.7</v>
      </c>
      <c r="N37" s="31">
        <v>0</v>
      </c>
      <c r="O37" s="31">
        <v>0</v>
      </c>
      <c r="P37" s="31">
        <v>1.7</v>
      </c>
      <c r="Q37" s="31">
        <v>1.7</v>
      </c>
      <c r="R37" s="31">
        <v>1.65</v>
      </c>
      <c r="S37" s="31">
        <v>0</v>
      </c>
      <c r="T37" s="31">
        <v>3.6</v>
      </c>
      <c r="U37" s="31">
        <v>3.6</v>
      </c>
      <c r="V37" s="231"/>
      <c r="W37" s="21">
        <v>100</v>
      </c>
      <c r="X37" s="21">
        <v>100</v>
      </c>
      <c r="Y37" s="22">
        <v>100</v>
      </c>
    </row>
    <row r="38" spans="1:25" x14ac:dyDescent="0.2">
      <c r="A38" s="325" t="s">
        <v>21</v>
      </c>
      <c r="B38" s="318" t="s">
        <v>21</v>
      </c>
      <c r="C38" s="317" t="s">
        <v>73</v>
      </c>
      <c r="D38" s="336" t="s">
        <v>75</v>
      </c>
      <c r="E38" s="308" t="s">
        <v>48</v>
      </c>
      <c r="F38" s="308" t="s">
        <v>25</v>
      </c>
      <c r="G38" s="109" t="s">
        <v>17</v>
      </c>
      <c r="H38" s="32">
        <v>55</v>
      </c>
      <c r="I38" s="32">
        <v>55</v>
      </c>
      <c r="J38" s="32">
        <v>0</v>
      </c>
      <c r="K38" s="32">
        <v>0</v>
      </c>
      <c r="L38" s="32">
        <v>55</v>
      </c>
      <c r="M38" s="32">
        <v>55</v>
      </c>
      <c r="N38" s="32">
        <v>0</v>
      </c>
      <c r="O38" s="32">
        <v>0</v>
      </c>
      <c r="P38" s="32">
        <v>55</v>
      </c>
      <c r="Q38" s="32">
        <v>55</v>
      </c>
      <c r="R38" s="32">
        <v>0</v>
      </c>
      <c r="S38" s="32">
        <v>0</v>
      </c>
      <c r="T38" s="32">
        <v>62.5</v>
      </c>
      <c r="U38" s="32">
        <v>62.5</v>
      </c>
      <c r="V38" s="367" t="s">
        <v>184</v>
      </c>
      <c r="W38" s="7">
        <v>100</v>
      </c>
      <c r="X38" s="7">
        <v>100</v>
      </c>
      <c r="Y38" s="13">
        <v>100</v>
      </c>
    </row>
    <row r="39" spans="1:25" x14ac:dyDescent="0.2">
      <c r="A39" s="325"/>
      <c r="B39" s="318"/>
      <c r="C39" s="317"/>
      <c r="D39" s="336"/>
      <c r="E39" s="308"/>
      <c r="F39" s="308"/>
      <c r="G39" s="66" t="s">
        <v>77</v>
      </c>
      <c r="H39" s="31">
        <v>55</v>
      </c>
      <c r="I39" s="31">
        <v>55</v>
      </c>
      <c r="J39" s="31">
        <v>0</v>
      </c>
      <c r="K39" s="31">
        <v>0</v>
      </c>
      <c r="L39" s="35">
        <f>SUM(L38)</f>
        <v>55</v>
      </c>
      <c r="M39" s="35">
        <v>55</v>
      </c>
      <c r="N39" s="35">
        <v>0</v>
      </c>
      <c r="O39" s="35">
        <f t="shared" ref="O39:U39" si="20">SUM(O38)</f>
        <v>0</v>
      </c>
      <c r="P39" s="35">
        <f>SUM(P38)</f>
        <v>55</v>
      </c>
      <c r="Q39" s="35">
        <v>55</v>
      </c>
      <c r="R39" s="35">
        <v>0</v>
      </c>
      <c r="S39" s="35">
        <f t="shared" ref="S39" si="21">SUM(S38)</f>
        <v>0</v>
      </c>
      <c r="T39" s="31">
        <v>62.5</v>
      </c>
      <c r="U39" s="31">
        <f t="shared" si="20"/>
        <v>62.5</v>
      </c>
      <c r="V39" s="436"/>
      <c r="W39" s="19">
        <f>SUM(W38)</f>
        <v>100</v>
      </c>
      <c r="X39" s="19">
        <f>SUM(X38)</f>
        <v>100</v>
      </c>
      <c r="Y39" s="20">
        <v>100</v>
      </c>
    </row>
    <row r="40" spans="1:25" ht="36" customHeight="1" x14ac:dyDescent="0.2">
      <c r="A40" s="133" t="s">
        <v>21</v>
      </c>
      <c r="B40" s="197" t="s">
        <v>21</v>
      </c>
      <c r="C40" s="140" t="s">
        <v>156</v>
      </c>
      <c r="D40" s="134" t="s">
        <v>152</v>
      </c>
      <c r="E40" s="139" t="s">
        <v>49</v>
      </c>
      <c r="F40" s="139" t="s">
        <v>30</v>
      </c>
      <c r="G40" s="203" t="s">
        <v>17</v>
      </c>
      <c r="H40" s="32">
        <v>13.68</v>
      </c>
      <c r="I40" s="32">
        <v>13.68</v>
      </c>
      <c r="J40" s="32">
        <v>0</v>
      </c>
      <c r="K40" s="32">
        <v>0</v>
      </c>
      <c r="L40" s="32">
        <v>18</v>
      </c>
      <c r="M40" s="32">
        <v>18</v>
      </c>
      <c r="N40" s="32">
        <v>0</v>
      </c>
      <c r="O40" s="32">
        <v>0</v>
      </c>
      <c r="P40" s="32">
        <v>18</v>
      </c>
      <c r="Q40" s="32">
        <v>18</v>
      </c>
      <c r="R40" s="32">
        <v>0</v>
      </c>
      <c r="S40" s="32">
        <v>0</v>
      </c>
      <c r="T40" s="32">
        <v>20</v>
      </c>
      <c r="U40" s="32">
        <v>20</v>
      </c>
      <c r="V40" s="65" t="s">
        <v>185</v>
      </c>
      <c r="W40" s="75">
        <v>100</v>
      </c>
      <c r="X40" s="75">
        <v>100</v>
      </c>
      <c r="Y40" s="75">
        <v>100</v>
      </c>
    </row>
    <row r="41" spans="1:25" ht="45" x14ac:dyDescent="0.2">
      <c r="A41" s="135" t="s">
        <v>21</v>
      </c>
      <c r="B41" s="197" t="s">
        <v>21</v>
      </c>
      <c r="C41" s="140" t="s">
        <v>157</v>
      </c>
      <c r="D41" s="136" t="s">
        <v>183</v>
      </c>
      <c r="E41" s="139" t="s">
        <v>50</v>
      </c>
      <c r="F41" s="139" t="s">
        <v>30</v>
      </c>
      <c r="G41" s="203" t="s">
        <v>17</v>
      </c>
      <c r="H41" s="32">
        <v>0</v>
      </c>
      <c r="I41" s="32">
        <v>0</v>
      </c>
      <c r="J41" s="32">
        <v>0</v>
      </c>
      <c r="K41" s="32">
        <v>0</v>
      </c>
      <c r="L41" s="32">
        <v>1</v>
      </c>
      <c r="M41" s="32">
        <v>1</v>
      </c>
      <c r="N41" s="32">
        <v>0</v>
      </c>
      <c r="O41" s="32">
        <v>0</v>
      </c>
      <c r="P41" s="32">
        <v>1</v>
      </c>
      <c r="Q41" s="32">
        <v>1</v>
      </c>
      <c r="R41" s="32">
        <v>0</v>
      </c>
      <c r="S41" s="32">
        <v>0</v>
      </c>
      <c r="T41" s="32">
        <v>1.3</v>
      </c>
      <c r="U41" s="32">
        <v>1.3</v>
      </c>
      <c r="V41" s="65" t="s">
        <v>167</v>
      </c>
      <c r="W41" s="75">
        <v>15</v>
      </c>
      <c r="X41" s="75">
        <v>20</v>
      </c>
      <c r="Y41" s="75">
        <v>20</v>
      </c>
    </row>
    <row r="42" spans="1:25" ht="40.5" customHeight="1" x14ac:dyDescent="0.2">
      <c r="A42" s="141" t="s">
        <v>21</v>
      </c>
      <c r="B42" s="197" t="s">
        <v>21</v>
      </c>
      <c r="C42" s="140" t="s">
        <v>158</v>
      </c>
      <c r="D42" s="136" t="s">
        <v>153</v>
      </c>
      <c r="E42" s="139" t="s">
        <v>50</v>
      </c>
      <c r="F42" s="139" t="s">
        <v>30</v>
      </c>
      <c r="G42" s="172" t="s">
        <v>38</v>
      </c>
      <c r="H42" s="32">
        <v>3.4</v>
      </c>
      <c r="I42" s="32">
        <v>3.4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65" t="s">
        <v>159</v>
      </c>
      <c r="W42" s="75"/>
      <c r="X42" s="75"/>
      <c r="Y42" s="75"/>
    </row>
    <row r="43" spans="1:25" ht="16.5" customHeight="1" x14ac:dyDescent="0.2">
      <c r="A43" s="325" t="s">
        <v>21</v>
      </c>
      <c r="B43" s="318" t="s">
        <v>21</v>
      </c>
      <c r="C43" s="317" t="s">
        <v>122</v>
      </c>
      <c r="D43" s="339" t="s">
        <v>76</v>
      </c>
      <c r="E43" s="308" t="s">
        <v>51</v>
      </c>
      <c r="F43" s="308" t="s">
        <v>25</v>
      </c>
      <c r="G43" s="37" t="s">
        <v>17</v>
      </c>
      <c r="H43" s="32">
        <v>0.1</v>
      </c>
      <c r="I43" s="32">
        <v>0.1</v>
      </c>
      <c r="J43" s="32">
        <v>0</v>
      </c>
      <c r="K43" s="32">
        <v>0</v>
      </c>
      <c r="L43" s="32">
        <v>0.1</v>
      </c>
      <c r="M43" s="32">
        <v>0.1</v>
      </c>
      <c r="N43" s="32">
        <v>0</v>
      </c>
      <c r="O43" s="32">
        <v>0</v>
      </c>
      <c r="P43" s="32">
        <v>0.1</v>
      </c>
      <c r="Q43" s="32">
        <v>0.1</v>
      </c>
      <c r="R43" s="32">
        <v>0</v>
      </c>
      <c r="S43" s="32">
        <v>0</v>
      </c>
      <c r="T43" s="32">
        <v>0.2</v>
      </c>
      <c r="U43" s="32">
        <v>0.2</v>
      </c>
      <c r="V43" s="438" t="s">
        <v>181</v>
      </c>
      <c r="W43" s="29">
        <v>100</v>
      </c>
      <c r="X43" s="29">
        <v>100</v>
      </c>
      <c r="Y43" s="30">
        <v>100</v>
      </c>
    </row>
    <row r="44" spans="1:25" ht="18" customHeight="1" thickBot="1" x14ac:dyDescent="0.25">
      <c r="A44" s="447"/>
      <c r="B44" s="446"/>
      <c r="C44" s="437"/>
      <c r="D44" s="441"/>
      <c r="E44" s="440"/>
      <c r="F44" s="308"/>
      <c r="G44" s="39" t="s">
        <v>77</v>
      </c>
      <c r="H44" s="31">
        <v>0.1</v>
      </c>
      <c r="I44" s="31">
        <v>0.1</v>
      </c>
      <c r="J44" s="31">
        <v>0</v>
      </c>
      <c r="K44" s="31">
        <v>0</v>
      </c>
      <c r="L44" s="31">
        <f t="shared" ref="L44:O44" si="22">SUM(L43)</f>
        <v>0.1</v>
      </c>
      <c r="M44" s="31">
        <f t="shared" si="22"/>
        <v>0.1</v>
      </c>
      <c r="N44" s="31">
        <f t="shared" si="22"/>
        <v>0</v>
      </c>
      <c r="O44" s="31">
        <f t="shared" si="22"/>
        <v>0</v>
      </c>
      <c r="P44" s="31">
        <f>SUM(P43+P42+P41+P40)</f>
        <v>19.100000000000001</v>
      </c>
      <c r="Q44" s="31">
        <f t="shared" ref="Q44:S44" si="23">SUM(Q43+Q42+Q41+Q40)</f>
        <v>19.100000000000001</v>
      </c>
      <c r="R44" s="31">
        <f t="shared" si="23"/>
        <v>0</v>
      </c>
      <c r="S44" s="31">
        <f t="shared" si="23"/>
        <v>0</v>
      </c>
      <c r="T44" s="31">
        <v>0.2</v>
      </c>
      <c r="U44" s="31">
        <f>SUM(U43)</f>
        <v>0.2</v>
      </c>
      <c r="V44" s="439"/>
      <c r="W44" s="23">
        <v>100</v>
      </c>
      <c r="X44" s="23">
        <f>SUM(X43)</f>
        <v>100</v>
      </c>
      <c r="Y44" s="24">
        <v>100</v>
      </c>
    </row>
    <row r="45" spans="1:25" ht="15" customHeight="1" thickBot="1" x14ac:dyDescent="0.25">
      <c r="A45" s="8" t="s">
        <v>21</v>
      </c>
      <c r="B45" s="181" t="s">
        <v>21</v>
      </c>
      <c r="C45" s="331" t="s">
        <v>14</v>
      </c>
      <c r="D45" s="332"/>
      <c r="E45" s="332"/>
      <c r="F45" s="445"/>
      <c r="G45" s="445"/>
      <c r="H45" s="189">
        <f>SUM(H17,H19,H21,H23,H25,H27,H29,H31,H33,H35,H39,H44+H37)</f>
        <v>8995.7499999999982</v>
      </c>
      <c r="I45" s="189">
        <f t="shared" ref="I45:O45" si="24">SUM(I17,I19,I21,I23,I25,I27,I29,I31,I33,I35,I39,I44+I37)</f>
        <v>8986.7499999999982</v>
      </c>
      <c r="J45" s="189">
        <f t="shared" si="24"/>
        <v>198.76999999999998</v>
      </c>
      <c r="K45" s="189">
        <f t="shared" si="24"/>
        <v>9</v>
      </c>
      <c r="L45" s="189">
        <f>SUM(L17,L19,L21,L23,L25,L27,L29,L31,L33,L35,L39,L44+L37)</f>
        <v>9201.0799999999981</v>
      </c>
      <c r="M45" s="189">
        <f t="shared" si="24"/>
        <v>9190.7799999999988</v>
      </c>
      <c r="N45" s="189">
        <f t="shared" si="24"/>
        <v>189.36</v>
      </c>
      <c r="O45" s="189">
        <f t="shared" si="24"/>
        <v>0</v>
      </c>
      <c r="P45" s="189">
        <f>SUM(P17,P19,P21,P23,P25,P27,P29,P31,P33,P35,P39,P44+P37)</f>
        <v>9216.369999999999</v>
      </c>
      <c r="Q45" s="190">
        <f>SUM(Q17,Q19,Q21,Q23,Q25,Q27,Q29,Q31,Q33,Q35,Q39,Q44+Q37)</f>
        <v>9216.369999999999</v>
      </c>
      <c r="R45" s="189">
        <f>SUM(R17,R19,R21,R23,R25,R27,R29,R31,R33,R35,R39,R44+R37)</f>
        <v>191.01000000000002</v>
      </c>
      <c r="S45" s="189">
        <f t="shared" ref="S45" si="25">SUM(S17,S19,S21,S23,S25,S27,S29,S31,S33,S35,S39,S44+S37)</f>
        <v>0</v>
      </c>
      <c r="T45" s="189">
        <f>SUM(T17,T19,T21,T23,T25,T27,T29,T31,T33,T35,T39,T44,T37)</f>
        <v>9933.9000000000015</v>
      </c>
      <c r="U45" s="189">
        <f>SUM(U17,U19,U21,U23,U25,U27,U29,U31,U33,U35,U39,U44,U37)</f>
        <v>9933.9000000000015</v>
      </c>
      <c r="V45" s="189"/>
      <c r="W45" s="189"/>
      <c r="X45" s="194" t="s">
        <v>32</v>
      </c>
      <c r="Y45" s="195" t="s">
        <v>32</v>
      </c>
    </row>
    <row r="46" spans="1:25" ht="15.75" customHeight="1" thickBot="1" x14ac:dyDescent="0.25">
      <c r="A46" s="25" t="s">
        <v>21</v>
      </c>
      <c r="B46" s="196" t="s">
        <v>22</v>
      </c>
      <c r="C46" s="448" t="s">
        <v>120</v>
      </c>
      <c r="D46" s="449"/>
      <c r="E46" s="449"/>
      <c r="F46" s="449"/>
      <c r="G46" s="449"/>
      <c r="H46" s="449"/>
      <c r="I46" s="449"/>
      <c r="J46" s="449"/>
      <c r="K46" s="449"/>
      <c r="L46" s="449"/>
      <c r="M46" s="449"/>
      <c r="N46" s="449"/>
      <c r="O46" s="449"/>
      <c r="P46" s="449"/>
      <c r="Q46" s="449"/>
      <c r="R46" s="449"/>
      <c r="S46" s="449"/>
      <c r="T46" s="449"/>
      <c r="U46" s="449"/>
      <c r="V46" s="449"/>
      <c r="W46" s="449"/>
      <c r="X46" s="449"/>
      <c r="Y46" s="450"/>
    </row>
    <row r="47" spans="1:25" ht="15.75" customHeight="1" x14ac:dyDescent="0.2">
      <c r="A47" s="401" t="s">
        <v>21</v>
      </c>
      <c r="B47" s="397" t="s">
        <v>22</v>
      </c>
      <c r="C47" s="430" t="s">
        <v>21</v>
      </c>
      <c r="D47" s="380" t="s">
        <v>40</v>
      </c>
      <c r="E47" s="453" t="s">
        <v>52</v>
      </c>
      <c r="F47" s="451" t="s">
        <v>30</v>
      </c>
      <c r="G47" s="37" t="s">
        <v>17</v>
      </c>
      <c r="H47" s="144">
        <v>52.45</v>
      </c>
      <c r="I47" s="144">
        <v>52.45</v>
      </c>
      <c r="J47" s="144">
        <v>0</v>
      </c>
      <c r="K47" s="144">
        <v>0</v>
      </c>
      <c r="L47" s="36">
        <v>55</v>
      </c>
      <c r="M47" s="36">
        <v>55</v>
      </c>
      <c r="N47" s="36">
        <v>0</v>
      </c>
      <c r="O47" s="36">
        <v>0</v>
      </c>
      <c r="P47" s="201">
        <v>55</v>
      </c>
      <c r="Q47" s="201">
        <v>55</v>
      </c>
      <c r="R47" s="201">
        <v>0</v>
      </c>
      <c r="S47" s="201">
        <v>0</v>
      </c>
      <c r="T47" s="36">
        <v>55</v>
      </c>
      <c r="U47" s="36">
        <v>55</v>
      </c>
      <c r="V47" s="452" t="s">
        <v>87</v>
      </c>
      <c r="W47" s="26">
        <v>20</v>
      </c>
      <c r="X47" s="26">
        <v>20</v>
      </c>
      <c r="Y47" s="28">
        <v>20</v>
      </c>
    </row>
    <row r="48" spans="1:25" ht="15.75" customHeight="1" x14ac:dyDescent="0.2">
      <c r="A48" s="325"/>
      <c r="B48" s="318"/>
      <c r="C48" s="317"/>
      <c r="D48" s="336"/>
      <c r="E48" s="308"/>
      <c r="F48" s="359"/>
      <c r="G48" s="39" t="s">
        <v>13</v>
      </c>
      <c r="H48" s="31">
        <v>52.45</v>
      </c>
      <c r="I48" s="31">
        <v>52.45</v>
      </c>
      <c r="J48" s="31">
        <v>0</v>
      </c>
      <c r="K48" s="31">
        <v>0</v>
      </c>
      <c r="L48" s="31">
        <f t="shared" ref="L48:S48" si="26">SUM(L47:L47)</f>
        <v>55</v>
      </c>
      <c r="M48" s="31">
        <f t="shared" si="26"/>
        <v>55</v>
      </c>
      <c r="N48" s="31">
        <f t="shared" si="26"/>
        <v>0</v>
      </c>
      <c r="O48" s="31">
        <f t="shared" si="26"/>
        <v>0</v>
      </c>
      <c r="P48" s="31">
        <f t="shared" si="26"/>
        <v>55</v>
      </c>
      <c r="Q48" s="31">
        <f t="shared" si="26"/>
        <v>55</v>
      </c>
      <c r="R48" s="31">
        <f t="shared" si="26"/>
        <v>0</v>
      </c>
      <c r="S48" s="31">
        <f t="shared" si="26"/>
        <v>0</v>
      </c>
      <c r="T48" s="31">
        <v>55</v>
      </c>
      <c r="U48" s="31">
        <v>55</v>
      </c>
      <c r="V48" s="358"/>
      <c r="W48" s="19">
        <f>SUM(W47:W47)</f>
        <v>20</v>
      </c>
      <c r="X48" s="19">
        <f>SUM(X47:X47)</f>
        <v>20</v>
      </c>
      <c r="Y48" s="20">
        <v>20</v>
      </c>
    </row>
    <row r="49" spans="1:25" ht="12.75" customHeight="1" x14ac:dyDescent="0.2">
      <c r="A49" s="325" t="s">
        <v>21</v>
      </c>
      <c r="B49" s="318" t="s">
        <v>22</v>
      </c>
      <c r="C49" s="317" t="s">
        <v>22</v>
      </c>
      <c r="D49" s="336" t="s">
        <v>70</v>
      </c>
      <c r="E49" s="308" t="s">
        <v>53</v>
      </c>
      <c r="F49" s="359" t="s">
        <v>30</v>
      </c>
      <c r="G49" s="40" t="s">
        <v>39</v>
      </c>
      <c r="H49" s="32">
        <v>354.6</v>
      </c>
      <c r="I49" s="32">
        <v>354.6</v>
      </c>
      <c r="J49" s="32">
        <v>0</v>
      </c>
      <c r="K49" s="32">
        <v>0</v>
      </c>
      <c r="L49" s="32">
        <v>280</v>
      </c>
      <c r="M49" s="32">
        <v>280</v>
      </c>
      <c r="N49" s="32">
        <v>0</v>
      </c>
      <c r="O49" s="32">
        <v>0</v>
      </c>
      <c r="P49" s="32">
        <v>280</v>
      </c>
      <c r="Q49" s="32">
        <v>280</v>
      </c>
      <c r="R49" s="32">
        <v>0</v>
      </c>
      <c r="S49" s="32">
        <v>0</v>
      </c>
      <c r="T49" s="36">
        <v>350</v>
      </c>
      <c r="U49" s="36">
        <v>350</v>
      </c>
      <c r="V49" s="358" t="s">
        <v>71</v>
      </c>
      <c r="W49" s="7">
        <v>55</v>
      </c>
      <c r="X49" s="7">
        <v>60</v>
      </c>
      <c r="Y49" s="13">
        <v>60</v>
      </c>
    </row>
    <row r="50" spans="1:25" ht="12.75" customHeight="1" x14ac:dyDescent="0.2">
      <c r="A50" s="325"/>
      <c r="B50" s="318"/>
      <c r="C50" s="317"/>
      <c r="D50" s="336"/>
      <c r="E50" s="308"/>
      <c r="F50" s="359"/>
      <c r="G50" s="39" t="s">
        <v>13</v>
      </c>
      <c r="H50" s="100">
        <v>354.6</v>
      </c>
      <c r="I50" s="100">
        <v>354.6</v>
      </c>
      <c r="J50" s="100">
        <v>0</v>
      </c>
      <c r="K50" s="31">
        <v>0</v>
      </c>
      <c r="L50" s="31">
        <f t="shared" ref="L50:S50" si="27">SUM(L49:L49)</f>
        <v>280</v>
      </c>
      <c r="M50" s="31">
        <f t="shared" si="27"/>
        <v>280</v>
      </c>
      <c r="N50" s="31">
        <f t="shared" si="27"/>
        <v>0</v>
      </c>
      <c r="O50" s="31">
        <f t="shared" si="27"/>
        <v>0</v>
      </c>
      <c r="P50" s="31">
        <f t="shared" si="27"/>
        <v>280</v>
      </c>
      <c r="Q50" s="31">
        <f t="shared" si="27"/>
        <v>280</v>
      </c>
      <c r="R50" s="31">
        <f t="shared" si="27"/>
        <v>0</v>
      </c>
      <c r="S50" s="31">
        <f t="shared" si="27"/>
        <v>0</v>
      </c>
      <c r="T50" s="31">
        <f>SUM(T49:T49)</f>
        <v>350</v>
      </c>
      <c r="U50" s="31">
        <f>SUM(U49:U49)</f>
        <v>350</v>
      </c>
      <c r="V50" s="358"/>
      <c r="W50" s="19">
        <v>55</v>
      </c>
      <c r="X50" s="19">
        <f>SUM(X49:X49)</f>
        <v>60</v>
      </c>
      <c r="Y50" s="20">
        <v>60</v>
      </c>
    </row>
    <row r="51" spans="1:25" x14ac:dyDescent="0.2">
      <c r="A51" s="325" t="s">
        <v>21</v>
      </c>
      <c r="B51" s="318" t="s">
        <v>22</v>
      </c>
      <c r="C51" s="317" t="s">
        <v>23</v>
      </c>
      <c r="D51" s="336" t="s">
        <v>41</v>
      </c>
      <c r="E51" s="308" t="s">
        <v>53</v>
      </c>
      <c r="F51" s="359" t="s">
        <v>45</v>
      </c>
      <c r="G51" s="37" t="s">
        <v>17</v>
      </c>
      <c r="H51" s="42">
        <v>434.12400000000002</v>
      </c>
      <c r="I51" s="42">
        <v>433.18</v>
      </c>
      <c r="J51" s="42">
        <v>295.33</v>
      </c>
      <c r="K51" s="144">
        <v>0.94</v>
      </c>
      <c r="L51" s="32">
        <v>490.55</v>
      </c>
      <c r="M51" s="32">
        <v>490.55</v>
      </c>
      <c r="N51" s="177">
        <v>452.41</v>
      </c>
      <c r="O51" s="42">
        <v>0</v>
      </c>
      <c r="P51" s="32">
        <v>490.55</v>
      </c>
      <c r="Q51" s="32">
        <v>490.55</v>
      </c>
      <c r="R51" s="201">
        <v>452.41</v>
      </c>
      <c r="S51" s="42">
        <v>0</v>
      </c>
      <c r="T51" s="36">
        <v>605.47199999999998</v>
      </c>
      <c r="U51" s="36">
        <v>605.47</v>
      </c>
      <c r="V51" s="358" t="s">
        <v>66</v>
      </c>
      <c r="W51" s="348">
        <v>650</v>
      </c>
      <c r="X51" s="348">
        <v>750</v>
      </c>
      <c r="Y51" s="347">
        <v>800</v>
      </c>
    </row>
    <row r="52" spans="1:25" x14ac:dyDescent="0.2">
      <c r="A52" s="325"/>
      <c r="B52" s="318"/>
      <c r="C52" s="317"/>
      <c r="D52" s="336"/>
      <c r="E52" s="308"/>
      <c r="F52" s="359"/>
      <c r="G52" s="37" t="s">
        <v>33</v>
      </c>
      <c r="H52" s="89">
        <v>84</v>
      </c>
      <c r="I52" s="89">
        <v>83.06</v>
      </c>
      <c r="J52" s="89">
        <v>42</v>
      </c>
      <c r="K52" s="32">
        <v>0.94</v>
      </c>
      <c r="L52" s="89">
        <v>75</v>
      </c>
      <c r="M52" s="89">
        <v>75</v>
      </c>
      <c r="N52" s="89">
        <v>54.07</v>
      </c>
      <c r="O52" s="89">
        <v>0</v>
      </c>
      <c r="P52" s="89">
        <v>75</v>
      </c>
      <c r="Q52" s="89">
        <v>75</v>
      </c>
      <c r="R52" s="89">
        <v>54.07</v>
      </c>
      <c r="S52" s="89">
        <v>0</v>
      </c>
      <c r="T52" s="36">
        <v>75</v>
      </c>
      <c r="U52" s="36">
        <v>75</v>
      </c>
      <c r="V52" s="358"/>
      <c r="W52" s="348"/>
      <c r="X52" s="348"/>
      <c r="Y52" s="347"/>
    </row>
    <row r="53" spans="1:25" x14ac:dyDescent="0.2">
      <c r="A53" s="325"/>
      <c r="B53" s="318"/>
      <c r="C53" s="317"/>
      <c r="D53" s="336"/>
      <c r="E53" s="308"/>
      <c r="F53" s="359"/>
      <c r="G53" s="131" t="s">
        <v>151</v>
      </c>
      <c r="H53" s="89">
        <v>9.48</v>
      </c>
      <c r="I53" s="89">
        <v>9.48</v>
      </c>
      <c r="J53" s="89">
        <v>0</v>
      </c>
      <c r="K53" s="32">
        <v>0</v>
      </c>
      <c r="L53" s="89">
        <v>0</v>
      </c>
      <c r="M53" s="89">
        <v>0</v>
      </c>
      <c r="N53" s="89">
        <v>0</v>
      </c>
      <c r="O53" s="89">
        <v>0</v>
      </c>
      <c r="P53" s="89">
        <v>0</v>
      </c>
      <c r="Q53" s="89">
        <v>0</v>
      </c>
      <c r="R53" s="89">
        <v>0</v>
      </c>
      <c r="S53" s="89">
        <v>0</v>
      </c>
      <c r="T53" s="32">
        <v>5.2</v>
      </c>
      <c r="U53" s="32">
        <v>5.2</v>
      </c>
      <c r="V53" s="358"/>
      <c r="W53" s="348"/>
      <c r="X53" s="348"/>
      <c r="Y53" s="347"/>
    </row>
    <row r="54" spans="1:25" ht="22.5" x14ac:dyDescent="0.2">
      <c r="A54" s="325"/>
      <c r="B54" s="318"/>
      <c r="C54" s="317"/>
      <c r="D54" s="336"/>
      <c r="E54" s="308"/>
      <c r="F54" s="359"/>
      <c r="G54" s="203" t="s">
        <v>38</v>
      </c>
      <c r="H54" s="89">
        <v>207.32</v>
      </c>
      <c r="I54" s="89">
        <v>207.32</v>
      </c>
      <c r="J54" s="89">
        <v>157.12</v>
      </c>
      <c r="K54" s="32">
        <v>0</v>
      </c>
      <c r="L54" s="89">
        <v>300.89999999999998</v>
      </c>
      <c r="M54" s="89">
        <v>300.89999999999998</v>
      </c>
      <c r="N54" s="89">
        <v>261.61</v>
      </c>
      <c r="O54" s="89">
        <v>0</v>
      </c>
      <c r="P54" s="89">
        <v>300.89999999999998</v>
      </c>
      <c r="Q54" s="89">
        <v>300.89999999999998</v>
      </c>
      <c r="R54" s="89">
        <v>261.16000000000003</v>
      </c>
      <c r="S54" s="89">
        <v>0</v>
      </c>
      <c r="T54" s="32">
        <v>229.98</v>
      </c>
      <c r="U54" s="32">
        <v>229.98</v>
      </c>
      <c r="V54" s="358"/>
      <c r="W54" s="348"/>
      <c r="X54" s="348"/>
      <c r="Y54" s="347"/>
    </row>
    <row r="55" spans="1:25" x14ac:dyDescent="0.2">
      <c r="A55" s="325"/>
      <c r="B55" s="318"/>
      <c r="C55" s="317"/>
      <c r="D55" s="336"/>
      <c r="E55" s="308"/>
      <c r="F55" s="359"/>
      <c r="G55" s="39" t="s">
        <v>13</v>
      </c>
      <c r="H55" s="100">
        <f>SUM(H51:H54)</f>
        <v>734.92399999999998</v>
      </c>
      <c r="I55" s="100">
        <f>SUM(I51:I54)</f>
        <v>733.04</v>
      </c>
      <c r="J55" s="100">
        <v>332.33</v>
      </c>
      <c r="K55" s="31">
        <f>SUM(K51:K54)</f>
        <v>1.88</v>
      </c>
      <c r="L55" s="31">
        <v>866.45</v>
      </c>
      <c r="M55" s="31">
        <v>866.45</v>
      </c>
      <c r="N55" s="31">
        <v>767.64</v>
      </c>
      <c r="O55" s="31">
        <f t="shared" ref="O55" si="28">SUM(O51:O54)</f>
        <v>0</v>
      </c>
      <c r="P55" s="31">
        <v>866.45</v>
      </c>
      <c r="Q55" s="31">
        <v>866.45</v>
      </c>
      <c r="R55" s="31">
        <v>767.64</v>
      </c>
      <c r="S55" s="31">
        <f t="shared" ref="S55" si="29">SUM(S51:S54)</f>
        <v>0</v>
      </c>
      <c r="T55" s="31">
        <f t="shared" ref="T55:U55" si="30">SUM(T51:T54)</f>
        <v>915.65200000000004</v>
      </c>
      <c r="U55" s="31">
        <f t="shared" si="30"/>
        <v>915.65000000000009</v>
      </c>
      <c r="V55" s="358"/>
      <c r="W55" s="19">
        <f>SUM(W51)</f>
        <v>650</v>
      </c>
      <c r="X55" s="19">
        <f>SUM(X51)</f>
        <v>750</v>
      </c>
      <c r="Y55" s="20">
        <v>500</v>
      </c>
    </row>
    <row r="56" spans="1:25" ht="16.5" customHeight="1" x14ac:dyDescent="0.2">
      <c r="A56" s="325" t="s">
        <v>21</v>
      </c>
      <c r="B56" s="318" t="s">
        <v>22</v>
      </c>
      <c r="C56" s="317" t="s">
        <v>24</v>
      </c>
      <c r="D56" s="336" t="s">
        <v>42</v>
      </c>
      <c r="E56" s="308" t="s">
        <v>53</v>
      </c>
      <c r="F56" s="359" t="s">
        <v>30</v>
      </c>
      <c r="G56" s="37" t="s">
        <v>38</v>
      </c>
      <c r="H56" s="32">
        <v>221.68</v>
      </c>
      <c r="I56" s="32">
        <v>221.68</v>
      </c>
      <c r="J56" s="32">
        <v>0</v>
      </c>
      <c r="K56" s="32">
        <v>0</v>
      </c>
      <c r="L56" s="32">
        <v>141.19999999999999</v>
      </c>
      <c r="M56" s="32">
        <v>141.19999999999999</v>
      </c>
      <c r="N56" s="32">
        <v>0</v>
      </c>
      <c r="O56" s="32">
        <v>0</v>
      </c>
      <c r="P56" s="32">
        <v>141.19999999999999</v>
      </c>
      <c r="Q56" s="32">
        <v>141.19999999999999</v>
      </c>
      <c r="R56" s="32">
        <v>0</v>
      </c>
      <c r="S56" s="32">
        <v>0</v>
      </c>
      <c r="T56" s="32">
        <v>185</v>
      </c>
      <c r="U56" s="32">
        <v>195</v>
      </c>
      <c r="V56" s="454" t="s">
        <v>181</v>
      </c>
      <c r="W56" s="7">
        <v>100</v>
      </c>
      <c r="X56" s="7">
        <v>100</v>
      </c>
      <c r="Y56" s="13">
        <v>100</v>
      </c>
    </row>
    <row r="57" spans="1:25" ht="15" customHeight="1" x14ac:dyDescent="0.2">
      <c r="A57" s="325"/>
      <c r="B57" s="318"/>
      <c r="C57" s="317"/>
      <c r="D57" s="336"/>
      <c r="E57" s="308"/>
      <c r="F57" s="359"/>
      <c r="G57" s="39" t="s">
        <v>13</v>
      </c>
      <c r="H57" s="174">
        <v>221.68</v>
      </c>
      <c r="I57" s="174">
        <v>221.68</v>
      </c>
      <c r="J57" s="31">
        <v>0</v>
      </c>
      <c r="K57" s="31">
        <v>0</v>
      </c>
      <c r="L57" s="31">
        <v>141.19999999999999</v>
      </c>
      <c r="M57" s="31">
        <f>SUM(M56)</f>
        <v>141.19999999999999</v>
      </c>
      <c r="N57" s="31">
        <f t="shared" ref="N57:U57" si="31">SUM(N56)</f>
        <v>0</v>
      </c>
      <c r="O57" s="31">
        <f t="shared" si="31"/>
        <v>0</v>
      </c>
      <c r="P57" s="31">
        <v>141.19999999999999</v>
      </c>
      <c r="Q57" s="31">
        <f>SUM(Q56)</f>
        <v>141.19999999999999</v>
      </c>
      <c r="R57" s="31">
        <f t="shared" ref="R57:S57" si="32">SUM(R56)</f>
        <v>0</v>
      </c>
      <c r="S57" s="31">
        <f t="shared" si="32"/>
        <v>0</v>
      </c>
      <c r="T57" s="31">
        <f t="shared" si="31"/>
        <v>185</v>
      </c>
      <c r="U57" s="31">
        <f t="shared" si="31"/>
        <v>195</v>
      </c>
      <c r="V57" s="454"/>
      <c r="W57" s="19">
        <f>SUM(W56)</f>
        <v>100</v>
      </c>
      <c r="X57" s="19">
        <f>SUM(X56)</f>
        <v>100</v>
      </c>
      <c r="Y57" s="20">
        <v>100</v>
      </c>
    </row>
    <row r="58" spans="1:25" x14ac:dyDescent="0.2">
      <c r="A58" s="325" t="s">
        <v>21</v>
      </c>
      <c r="B58" s="318" t="s">
        <v>22</v>
      </c>
      <c r="C58" s="317" t="s">
        <v>25</v>
      </c>
      <c r="D58" s="336" t="s">
        <v>43</v>
      </c>
      <c r="E58" s="308" t="s">
        <v>54</v>
      </c>
      <c r="F58" s="308" t="s">
        <v>30</v>
      </c>
      <c r="G58" s="37" t="s">
        <v>17</v>
      </c>
      <c r="H58" s="144">
        <v>25</v>
      </c>
      <c r="I58" s="144">
        <v>25</v>
      </c>
      <c r="J58" s="144">
        <v>0</v>
      </c>
      <c r="K58" s="144">
        <v>0</v>
      </c>
      <c r="L58" s="36">
        <v>25</v>
      </c>
      <c r="M58" s="36">
        <v>25</v>
      </c>
      <c r="N58" s="36">
        <v>0</v>
      </c>
      <c r="O58" s="36">
        <v>0</v>
      </c>
      <c r="P58" s="201">
        <v>25</v>
      </c>
      <c r="Q58" s="201">
        <v>25</v>
      </c>
      <c r="R58" s="201">
        <v>0</v>
      </c>
      <c r="S58" s="201">
        <v>0</v>
      </c>
      <c r="T58" s="36">
        <v>30</v>
      </c>
      <c r="U58" s="36">
        <v>30</v>
      </c>
      <c r="V58" s="358" t="s">
        <v>67</v>
      </c>
      <c r="W58" s="7">
        <v>25</v>
      </c>
      <c r="X58" s="7">
        <v>30</v>
      </c>
      <c r="Y58" s="13">
        <v>30</v>
      </c>
    </row>
    <row r="59" spans="1:25" x14ac:dyDescent="0.2">
      <c r="A59" s="325"/>
      <c r="B59" s="318"/>
      <c r="C59" s="317"/>
      <c r="D59" s="336"/>
      <c r="E59" s="308"/>
      <c r="F59" s="308"/>
      <c r="G59" s="39" t="s">
        <v>13</v>
      </c>
      <c r="H59" s="31">
        <v>25</v>
      </c>
      <c r="I59" s="31">
        <v>25</v>
      </c>
      <c r="J59" s="31">
        <v>0</v>
      </c>
      <c r="K59" s="31">
        <v>0</v>
      </c>
      <c r="L59" s="31">
        <v>25</v>
      </c>
      <c r="M59" s="31">
        <f>SUM(M58)</f>
        <v>25</v>
      </c>
      <c r="N59" s="31">
        <f t="shared" ref="N59:O59" si="33">SUM(N58)</f>
        <v>0</v>
      </c>
      <c r="O59" s="31">
        <f t="shared" si="33"/>
        <v>0</v>
      </c>
      <c r="P59" s="31">
        <v>25</v>
      </c>
      <c r="Q59" s="31">
        <f>SUM(Q58)</f>
        <v>25</v>
      </c>
      <c r="R59" s="31">
        <f t="shared" ref="R59:S59" si="34">SUM(R58)</f>
        <v>0</v>
      </c>
      <c r="S59" s="31">
        <f t="shared" si="34"/>
        <v>0</v>
      </c>
      <c r="T59" s="31">
        <v>30</v>
      </c>
      <c r="U59" s="31">
        <v>30</v>
      </c>
      <c r="V59" s="358"/>
      <c r="W59" s="19">
        <f>SUM(W58:W58)</f>
        <v>25</v>
      </c>
      <c r="X59" s="19">
        <v>30</v>
      </c>
      <c r="Y59" s="20">
        <v>30</v>
      </c>
    </row>
    <row r="60" spans="1:25" x14ac:dyDescent="0.2">
      <c r="A60" s="325" t="s">
        <v>21</v>
      </c>
      <c r="B60" s="318" t="s">
        <v>22</v>
      </c>
      <c r="C60" s="317" t="s">
        <v>26</v>
      </c>
      <c r="D60" s="336" t="s">
        <v>44</v>
      </c>
      <c r="E60" s="308" t="s">
        <v>55</v>
      </c>
      <c r="F60" s="308" t="s">
        <v>30</v>
      </c>
      <c r="G60" s="41" t="s">
        <v>17</v>
      </c>
      <c r="H60" s="34">
        <v>3.39</v>
      </c>
      <c r="I60" s="34">
        <v>3.39</v>
      </c>
      <c r="J60" s="34">
        <v>0</v>
      </c>
      <c r="K60" s="34">
        <v>0</v>
      </c>
      <c r="L60" s="34">
        <v>5</v>
      </c>
      <c r="M60" s="34">
        <v>5</v>
      </c>
      <c r="N60" s="34">
        <v>0</v>
      </c>
      <c r="O60" s="34">
        <v>0</v>
      </c>
      <c r="P60" s="34">
        <v>5</v>
      </c>
      <c r="Q60" s="34">
        <v>5</v>
      </c>
      <c r="R60" s="34">
        <v>0</v>
      </c>
      <c r="S60" s="34">
        <v>0</v>
      </c>
      <c r="T60" s="34">
        <v>8</v>
      </c>
      <c r="U60" s="34">
        <v>8</v>
      </c>
      <c r="V60" s="358" t="s">
        <v>86</v>
      </c>
      <c r="W60" s="348">
        <v>3</v>
      </c>
      <c r="X60" s="348">
        <v>4</v>
      </c>
      <c r="Y60" s="347">
        <v>4</v>
      </c>
    </row>
    <row r="61" spans="1:25" x14ac:dyDescent="0.2">
      <c r="A61" s="325"/>
      <c r="B61" s="318"/>
      <c r="C61" s="317"/>
      <c r="D61" s="336"/>
      <c r="E61" s="308"/>
      <c r="F61" s="308"/>
      <c r="G61" s="41" t="s">
        <v>16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58"/>
      <c r="W61" s="348"/>
      <c r="X61" s="348"/>
      <c r="Y61" s="347"/>
    </row>
    <row r="62" spans="1:25" x14ac:dyDescent="0.2">
      <c r="A62" s="325"/>
      <c r="B62" s="318"/>
      <c r="C62" s="317"/>
      <c r="D62" s="336"/>
      <c r="E62" s="308"/>
      <c r="F62" s="308"/>
      <c r="G62" s="39" t="s">
        <v>13</v>
      </c>
      <c r="H62" s="31">
        <v>3.39</v>
      </c>
      <c r="I62" s="31">
        <v>3.39</v>
      </c>
      <c r="J62" s="31">
        <v>0</v>
      </c>
      <c r="K62" s="31">
        <v>0</v>
      </c>
      <c r="L62" s="31">
        <f t="shared" ref="L62:P62" si="35">SUM(L60:L61)</f>
        <v>5</v>
      </c>
      <c r="M62" s="31">
        <f>SUM(M60:M61)</f>
        <v>5</v>
      </c>
      <c r="N62" s="31">
        <f t="shared" si="35"/>
        <v>0</v>
      </c>
      <c r="O62" s="31">
        <f t="shared" si="35"/>
        <v>0</v>
      </c>
      <c r="P62" s="31">
        <f t="shared" si="35"/>
        <v>5</v>
      </c>
      <c r="Q62" s="31">
        <f>SUM(Q60:Q61)</f>
        <v>5</v>
      </c>
      <c r="R62" s="31">
        <f t="shared" ref="R62:S62" si="36">SUM(R60:R61)</f>
        <v>0</v>
      </c>
      <c r="S62" s="31">
        <f t="shared" si="36"/>
        <v>0</v>
      </c>
      <c r="T62" s="31">
        <v>8</v>
      </c>
      <c r="U62" s="31">
        <f>SUM(U60:U61)</f>
        <v>8</v>
      </c>
      <c r="V62" s="358"/>
      <c r="W62" s="19">
        <v>3</v>
      </c>
      <c r="X62" s="19">
        <f>SUM(X60)</f>
        <v>4</v>
      </c>
      <c r="Y62" s="20">
        <v>4</v>
      </c>
    </row>
    <row r="63" spans="1:25" ht="18" customHeight="1" x14ac:dyDescent="0.2">
      <c r="A63" s="325" t="s">
        <v>21</v>
      </c>
      <c r="B63" s="318" t="s">
        <v>22</v>
      </c>
      <c r="C63" s="317" t="s">
        <v>27</v>
      </c>
      <c r="D63" s="336" t="s">
        <v>74</v>
      </c>
      <c r="E63" s="308" t="s">
        <v>80</v>
      </c>
      <c r="F63" s="359" t="s">
        <v>81</v>
      </c>
      <c r="G63" s="37" t="s">
        <v>38</v>
      </c>
      <c r="H63" s="92">
        <v>3.6</v>
      </c>
      <c r="I63" s="92">
        <v>3.3</v>
      </c>
      <c r="J63" s="91">
        <v>0</v>
      </c>
      <c r="K63" s="32">
        <v>0.3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49" t="s">
        <v>82</v>
      </c>
      <c r="W63" s="7">
        <v>0</v>
      </c>
      <c r="X63" s="7">
        <v>0</v>
      </c>
      <c r="Y63" s="13">
        <v>16</v>
      </c>
    </row>
    <row r="64" spans="1:25" ht="15.75" customHeight="1" x14ac:dyDescent="0.2">
      <c r="A64" s="325"/>
      <c r="B64" s="318"/>
      <c r="C64" s="317"/>
      <c r="D64" s="336"/>
      <c r="E64" s="308"/>
      <c r="F64" s="359"/>
      <c r="G64" s="39" t="s">
        <v>77</v>
      </c>
      <c r="H64" s="31">
        <v>3.6</v>
      </c>
      <c r="I64" s="43">
        <v>3.3</v>
      </c>
      <c r="J64" s="31">
        <v>0</v>
      </c>
      <c r="K64" s="35">
        <v>0.3</v>
      </c>
      <c r="L64" s="31">
        <v>0</v>
      </c>
      <c r="M64" s="31">
        <v>0</v>
      </c>
      <c r="N64" s="31">
        <v>0</v>
      </c>
      <c r="O64" s="31">
        <f t="shared" ref="O64" si="37">SUM(O63)</f>
        <v>0</v>
      </c>
      <c r="P64" s="31">
        <v>0</v>
      </c>
      <c r="Q64" s="31">
        <v>0</v>
      </c>
      <c r="R64" s="31">
        <v>0</v>
      </c>
      <c r="S64" s="31">
        <f t="shared" ref="S64" si="38">SUM(S63)</f>
        <v>0</v>
      </c>
      <c r="T64" s="31">
        <v>0</v>
      </c>
      <c r="U64" s="31">
        <v>0</v>
      </c>
      <c r="V64" s="349"/>
      <c r="W64" s="19">
        <v>0</v>
      </c>
      <c r="X64" s="19">
        <f>SUM(X63)</f>
        <v>0</v>
      </c>
      <c r="Y64" s="20">
        <v>0</v>
      </c>
    </row>
    <row r="65" spans="1:25" ht="15.75" customHeight="1" x14ac:dyDescent="0.2">
      <c r="A65" s="325" t="s">
        <v>21</v>
      </c>
      <c r="B65" s="318" t="s">
        <v>22</v>
      </c>
      <c r="C65" s="341" t="s">
        <v>28</v>
      </c>
      <c r="D65" s="336" t="s">
        <v>97</v>
      </c>
      <c r="E65" s="359" t="s">
        <v>98</v>
      </c>
      <c r="F65" s="359" t="s">
        <v>30</v>
      </c>
      <c r="G65" s="41" t="s">
        <v>39</v>
      </c>
      <c r="H65" s="32">
        <v>10.050000000000001</v>
      </c>
      <c r="I65" s="32">
        <v>10.050000000000001</v>
      </c>
      <c r="J65" s="32">
        <v>0</v>
      </c>
      <c r="K65" s="32">
        <v>0</v>
      </c>
      <c r="L65" s="32">
        <v>11</v>
      </c>
      <c r="M65" s="32">
        <v>11.5</v>
      </c>
      <c r="N65" s="32">
        <v>0</v>
      </c>
      <c r="O65" s="32">
        <v>0</v>
      </c>
      <c r="P65" s="32">
        <v>16.5</v>
      </c>
      <c r="Q65" s="32">
        <v>16.5</v>
      </c>
      <c r="R65" s="32">
        <v>0</v>
      </c>
      <c r="S65" s="32">
        <v>0</v>
      </c>
      <c r="T65" s="32">
        <v>12</v>
      </c>
      <c r="U65" s="32">
        <v>12</v>
      </c>
      <c r="V65" s="349" t="s">
        <v>186</v>
      </c>
      <c r="W65" s="7">
        <v>100</v>
      </c>
      <c r="X65" s="7">
        <v>100</v>
      </c>
      <c r="Y65" s="13">
        <v>100</v>
      </c>
    </row>
    <row r="66" spans="1:25" ht="17.25" customHeight="1" thickBot="1" x14ac:dyDescent="0.25">
      <c r="A66" s="447"/>
      <c r="B66" s="446"/>
      <c r="C66" s="342"/>
      <c r="D66" s="337"/>
      <c r="E66" s="218"/>
      <c r="F66" s="360"/>
      <c r="G66" s="39" t="s">
        <v>77</v>
      </c>
      <c r="H66" s="47">
        <v>10.050000000000001</v>
      </c>
      <c r="I66" s="47">
        <v>10.050000000000001</v>
      </c>
      <c r="J66" s="47">
        <v>0</v>
      </c>
      <c r="K66" s="47">
        <v>0</v>
      </c>
      <c r="L66" s="47">
        <v>11</v>
      </c>
      <c r="M66" s="47">
        <f>SUM(M65)</f>
        <v>11.5</v>
      </c>
      <c r="N66" s="47">
        <v>0</v>
      </c>
      <c r="O66" s="47">
        <f t="shared" ref="O66:U66" si="39">SUM(O65)</f>
        <v>0</v>
      </c>
      <c r="P66" s="47">
        <v>16.5</v>
      </c>
      <c r="Q66" s="47">
        <v>16.5</v>
      </c>
      <c r="R66" s="47">
        <v>0</v>
      </c>
      <c r="S66" s="47">
        <v>0</v>
      </c>
      <c r="T66" s="47">
        <f t="shared" si="39"/>
        <v>12</v>
      </c>
      <c r="U66" s="47">
        <f t="shared" si="39"/>
        <v>12</v>
      </c>
      <c r="V66" s="367"/>
      <c r="W66" s="23">
        <f>SUM(W65)</f>
        <v>100</v>
      </c>
      <c r="X66" s="23">
        <f>SUM(X65)</f>
        <v>100</v>
      </c>
      <c r="Y66" s="24">
        <v>100</v>
      </c>
    </row>
    <row r="67" spans="1:25" ht="15" customHeight="1" x14ac:dyDescent="0.2">
      <c r="A67" s="456" t="s">
        <v>21</v>
      </c>
      <c r="B67" s="455" t="s">
        <v>22</v>
      </c>
      <c r="C67" s="343" t="s">
        <v>122</v>
      </c>
      <c r="D67" s="257" t="s">
        <v>187</v>
      </c>
      <c r="E67" s="355" t="s">
        <v>119</v>
      </c>
      <c r="F67" s="356" t="s">
        <v>25</v>
      </c>
      <c r="G67" s="117"/>
      <c r="H67" s="160">
        <v>0</v>
      </c>
      <c r="I67" s="160">
        <v>0</v>
      </c>
      <c r="J67" s="160">
        <v>0</v>
      </c>
      <c r="K67" s="160">
        <v>0</v>
      </c>
      <c r="L67" s="160">
        <v>0</v>
      </c>
      <c r="M67" s="160">
        <v>0</v>
      </c>
      <c r="N67" s="160">
        <v>0</v>
      </c>
      <c r="O67" s="160">
        <v>0</v>
      </c>
      <c r="P67" s="160">
        <v>0</v>
      </c>
      <c r="Q67" s="160">
        <v>0</v>
      </c>
      <c r="R67" s="160">
        <v>0</v>
      </c>
      <c r="S67" s="160">
        <v>0</v>
      </c>
      <c r="T67" s="83">
        <v>0</v>
      </c>
      <c r="U67" s="83">
        <v>0</v>
      </c>
      <c r="V67" s="229" t="s">
        <v>114</v>
      </c>
      <c r="W67" s="361">
        <v>10</v>
      </c>
      <c r="X67" s="361">
        <v>0</v>
      </c>
      <c r="Y67" s="267">
        <v>0</v>
      </c>
    </row>
    <row r="68" spans="1:25" ht="12" customHeight="1" x14ac:dyDescent="0.2">
      <c r="A68" s="213"/>
      <c r="B68" s="210"/>
      <c r="C68" s="344"/>
      <c r="D68" s="258"/>
      <c r="E68" s="306"/>
      <c r="F68" s="306"/>
      <c r="G68" s="204" t="s">
        <v>151</v>
      </c>
      <c r="H68" s="160">
        <v>66.61</v>
      </c>
      <c r="I68" s="160">
        <v>35.61</v>
      </c>
      <c r="J68" s="160">
        <v>0</v>
      </c>
      <c r="K68" s="160">
        <v>31</v>
      </c>
      <c r="L68" s="160">
        <v>28.2</v>
      </c>
      <c r="M68" s="160">
        <v>0</v>
      </c>
      <c r="N68" s="160">
        <v>0</v>
      </c>
      <c r="O68" s="160">
        <v>28.2</v>
      </c>
      <c r="P68" s="160">
        <v>28.2</v>
      </c>
      <c r="Q68" s="160">
        <v>0</v>
      </c>
      <c r="R68" s="160">
        <v>0</v>
      </c>
      <c r="S68" s="160">
        <v>28.2</v>
      </c>
      <c r="T68" s="83">
        <v>0</v>
      </c>
      <c r="U68" s="83">
        <v>0</v>
      </c>
      <c r="V68" s="230"/>
      <c r="W68" s="280"/>
      <c r="X68" s="280"/>
      <c r="Y68" s="268"/>
    </row>
    <row r="69" spans="1:25" ht="12.75" customHeight="1" thickBot="1" x14ac:dyDescent="0.25">
      <c r="A69" s="213"/>
      <c r="B69" s="210"/>
      <c r="C69" s="344"/>
      <c r="D69" s="258"/>
      <c r="E69" s="306"/>
      <c r="F69" s="306"/>
      <c r="G69" s="117" t="s">
        <v>65</v>
      </c>
      <c r="H69" s="160">
        <v>175.4</v>
      </c>
      <c r="I69" s="160">
        <v>0</v>
      </c>
      <c r="J69" s="160">
        <v>0</v>
      </c>
      <c r="K69" s="160">
        <v>175.4</v>
      </c>
      <c r="L69" s="160">
        <v>160</v>
      </c>
      <c r="M69" s="160">
        <v>0</v>
      </c>
      <c r="N69" s="160">
        <v>0</v>
      </c>
      <c r="O69" s="160">
        <v>160</v>
      </c>
      <c r="P69" s="160">
        <v>160</v>
      </c>
      <c r="Q69" s="160">
        <v>0</v>
      </c>
      <c r="R69" s="160">
        <v>0</v>
      </c>
      <c r="S69" s="160">
        <v>160</v>
      </c>
      <c r="T69" s="83">
        <v>0</v>
      </c>
      <c r="U69" s="83">
        <v>0</v>
      </c>
      <c r="V69" s="230"/>
      <c r="W69" s="362"/>
      <c r="X69" s="362"/>
      <c r="Y69" s="269"/>
    </row>
    <row r="70" spans="1:25" ht="17.25" customHeight="1" thickBot="1" x14ac:dyDescent="0.25">
      <c r="A70" s="457"/>
      <c r="B70" s="458"/>
      <c r="C70" s="345"/>
      <c r="D70" s="259"/>
      <c r="E70" s="307"/>
      <c r="F70" s="357"/>
      <c r="G70" s="99" t="s">
        <v>13</v>
      </c>
      <c r="H70" s="161">
        <f>SUM(H68:H69)</f>
        <v>242.01</v>
      </c>
      <c r="I70" s="161">
        <f>SUM(I68:I69)</f>
        <v>35.61</v>
      </c>
      <c r="J70" s="162">
        <v>0</v>
      </c>
      <c r="K70" s="161">
        <v>188.2</v>
      </c>
      <c r="L70" s="162">
        <f>SUM(L67:L69)</f>
        <v>188.2</v>
      </c>
      <c r="M70" s="162">
        <f>SUM(M67:M69)</f>
        <v>0</v>
      </c>
      <c r="N70" s="162">
        <f t="shared" ref="N70:O70" si="40">SUM(N67:N69)</f>
        <v>0</v>
      </c>
      <c r="O70" s="162">
        <f t="shared" si="40"/>
        <v>188.2</v>
      </c>
      <c r="P70" s="162">
        <f>SUM(P67:P69)</f>
        <v>188.2</v>
      </c>
      <c r="Q70" s="162">
        <f>SUM(Q67:Q69)</f>
        <v>0</v>
      </c>
      <c r="R70" s="162">
        <f t="shared" ref="R70:S70" si="41">SUM(R67:R69)</f>
        <v>0</v>
      </c>
      <c r="S70" s="162">
        <f t="shared" si="41"/>
        <v>188.2</v>
      </c>
      <c r="T70" s="48">
        <v>0</v>
      </c>
      <c r="U70" s="48">
        <v>0</v>
      </c>
      <c r="V70" s="231"/>
      <c r="W70" s="45">
        <v>10</v>
      </c>
      <c r="X70" s="45">
        <v>0</v>
      </c>
      <c r="Y70" s="46">
        <v>0</v>
      </c>
    </row>
    <row r="71" spans="1:25" ht="17.25" customHeight="1" x14ac:dyDescent="0.2">
      <c r="A71" s="456" t="s">
        <v>21</v>
      </c>
      <c r="B71" s="455" t="s">
        <v>22</v>
      </c>
      <c r="C71" s="343" t="s">
        <v>125</v>
      </c>
      <c r="D71" s="241" t="s">
        <v>130</v>
      </c>
      <c r="E71" s="218" t="s">
        <v>80</v>
      </c>
      <c r="F71" s="368" t="s">
        <v>30</v>
      </c>
      <c r="G71" s="37" t="s">
        <v>17</v>
      </c>
      <c r="H71" s="160">
        <v>40</v>
      </c>
      <c r="I71" s="160">
        <v>40</v>
      </c>
      <c r="J71" s="160">
        <v>0</v>
      </c>
      <c r="K71" s="160">
        <v>0</v>
      </c>
      <c r="L71" s="160">
        <v>20</v>
      </c>
      <c r="M71" s="160">
        <v>20</v>
      </c>
      <c r="N71" s="160">
        <v>0</v>
      </c>
      <c r="O71" s="160">
        <v>0</v>
      </c>
      <c r="P71" s="160">
        <v>20</v>
      </c>
      <c r="Q71" s="160">
        <v>20</v>
      </c>
      <c r="R71" s="160">
        <v>0</v>
      </c>
      <c r="S71" s="160">
        <v>0</v>
      </c>
      <c r="T71" s="83">
        <v>40</v>
      </c>
      <c r="U71" s="83">
        <v>40</v>
      </c>
      <c r="V71" s="229" t="s">
        <v>181</v>
      </c>
      <c r="W71" s="351">
        <v>100</v>
      </c>
      <c r="X71" s="351">
        <v>100</v>
      </c>
      <c r="Y71" s="353">
        <v>100</v>
      </c>
    </row>
    <row r="72" spans="1:25" ht="12.75" customHeight="1" x14ac:dyDescent="0.2">
      <c r="A72" s="213"/>
      <c r="B72" s="210"/>
      <c r="C72" s="344"/>
      <c r="D72" s="242"/>
      <c r="E72" s="219"/>
      <c r="F72" s="219"/>
      <c r="G72" s="37" t="s">
        <v>16</v>
      </c>
      <c r="H72" s="83">
        <v>0</v>
      </c>
      <c r="I72" s="83">
        <v>0</v>
      </c>
      <c r="J72" s="83">
        <v>0</v>
      </c>
      <c r="K72" s="83">
        <v>0</v>
      </c>
      <c r="L72" s="83">
        <v>0</v>
      </c>
      <c r="M72" s="83">
        <v>0</v>
      </c>
      <c r="N72" s="83">
        <v>0</v>
      </c>
      <c r="O72" s="83">
        <v>0</v>
      </c>
      <c r="P72" s="83">
        <v>0</v>
      </c>
      <c r="Q72" s="83">
        <v>0</v>
      </c>
      <c r="R72" s="83">
        <v>0</v>
      </c>
      <c r="S72" s="83">
        <v>0</v>
      </c>
      <c r="T72" s="83">
        <v>0</v>
      </c>
      <c r="U72" s="83">
        <v>0</v>
      </c>
      <c r="V72" s="230"/>
      <c r="W72" s="277"/>
      <c r="X72" s="277"/>
      <c r="Y72" s="298"/>
    </row>
    <row r="73" spans="1:25" ht="9.75" customHeight="1" thickBot="1" x14ac:dyDescent="0.25">
      <c r="A73" s="213"/>
      <c r="B73" s="210"/>
      <c r="C73" s="344"/>
      <c r="D73" s="242"/>
      <c r="E73" s="219"/>
      <c r="F73" s="219"/>
      <c r="G73" s="37" t="s">
        <v>65</v>
      </c>
      <c r="H73" s="83">
        <v>0</v>
      </c>
      <c r="I73" s="83">
        <v>0</v>
      </c>
      <c r="J73" s="83">
        <v>0</v>
      </c>
      <c r="K73" s="83">
        <v>0</v>
      </c>
      <c r="L73" s="83">
        <v>0</v>
      </c>
      <c r="M73" s="83">
        <v>0</v>
      </c>
      <c r="N73" s="83">
        <v>0</v>
      </c>
      <c r="O73" s="83">
        <v>0</v>
      </c>
      <c r="P73" s="83">
        <v>0</v>
      </c>
      <c r="Q73" s="83">
        <v>0</v>
      </c>
      <c r="R73" s="83">
        <v>0</v>
      </c>
      <c r="S73" s="83">
        <v>0</v>
      </c>
      <c r="T73" s="83">
        <v>0</v>
      </c>
      <c r="U73" s="83">
        <v>0</v>
      </c>
      <c r="V73" s="230"/>
      <c r="W73" s="352"/>
      <c r="X73" s="352"/>
      <c r="Y73" s="354"/>
    </row>
    <row r="74" spans="1:25" ht="17.25" customHeight="1" thickBot="1" x14ac:dyDescent="0.25">
      <c r="A74" s="457"/>
      <c r="B74" s="211"/>
      <c r="C74" s="370"/>
      <c r="D74" s="242"/>
      <c r="E74" s="219"/>
      <c r="F74" s="219"/>
      <c r="G74" s="49" t="s">
        <v>13</v>
      </c>
      <c r="H74" s="48">
        <v>40</v>
      </c>
      <c r="I74" s="48">
        <v>40</v>
      </c>
      <c r="J74" s="48">
        <v>0</v>
      </c>
      <c r="K74" s="48">
        <v>0</v>
      </c>
      <c r="L74" s="48">
        <f t="shared" ref="L74:P74" si="42">SUM(L71+L72+L73)</f>
        <v>20</v>
      </c>
      <c r="M74" s="48">
        <f>SUM(M71+M72+M73)</f>
        <v>20</v>
      </c>
      <c r="N74" s="48">
        <f t="shared" si="42"/>
        <v>0</v>
      </c>
      <c r="O74" s="48">
        <f t="shared" si="42"/>
        <v>0</v>
      </c>
      <c r="P74" s="48">
        <f t="shared" si="42"/>
        <v>20</v>
      </c>
      <c r="Q74" s="48">
        <f>SUM(Q71+Q72+Q73)</f>
        <v>20</v>
      </c>
      <c r="R74" s="48">
        <f t="shared" ref="R74:S74" si="43">SUM(R71+R72+R73)</f>
        <v>0</v>
      </c>
      <c r="S74" s="48">
        <f t="shared" si="43"/>
        <v>0</v>
      </c>
      <c r="T74" s="48">
        <v>40</v>
      </c>
      <c r="U74" s="48">
        <v>40</v>
      </c>
      <c r="V74" s="231"/>
      <c r="W74" s="62">
        <v>100</v>
      </c>
      <c r="X74" s="62">
        <v>100</v>
      </c>
      <c r="Y74" s="63">
        <v>100</v>
      </c>
    </row>
    <row r="75" spans="1:25" ht="20.25" customHeight="1" x14ac:dyDescent="0.2">
      <c r="A75" s="456" t="s">
        <v>21</v>
      </c>
      <c r="B75" s="209" t="s">
        <v>22</v>
      </c>
      <c r="C75" s="346" t="s">
        <v>73</v>
      </c>
      <c r="D75" s="241" t="s">
        <v>148</v>
      </c>
      <c r="E75" s="218" t="s">
        <v>116</v>
      </c>
      <c r="F75" s="218" t="s">
        <v>30</v>
      </c>
      <c r="G75" s="37" t="s">
        <v>17</v>
      </c>
      <c r="H75" s="83">
        <v>3.05</v>
      </c>
      <c r="I75" s="83">
        <v>3.05</v>
      </c>
      <c r="J75" s="83">
        <v>0</v>
      </c>
      <c r="K75" s="83">
        <v>0</v>
      </c>
      <c r="L75" s="83">
        <v>0</v>
      </c>
      <c r="M75" s="83">
        <v>0</v>
      </c>
      <c r="N75" s="83">
        <v>0</v>
      </c>
      <c r="O75" s="83">
        <v>0</v>
      </c>
      <c r="P75" s="83">
        <v>0</v>
      </c>
      <c r="Q75" s="83">
        <v>0</v>
      </c>
      <c r="R75" s="83">
        <v>0</v>
      </c>
      <c r="S75" s="83">
        <v>0</v>
      </c>
      <c r="T75" s="83">
        <v>0</v>
      </c>
      <c r="U75" s="83">
        <v>0</v>
      </c>
      <c r="V75" s="229" t="s">
        <v>150</v>
      </c>
      <c r="W75" s="279">
        <v>0</v>
      </c>
      <c r="X75" s="279">
        <v>0</v>
      </c>
      <c r="Y75" s="279">
        <v>0</v>
      </c>
    </row>
    <row r="76" spans="1:25" ht="20.25" customHeight="1" x14ac:dyDescent="0.2">
      <c r="A76" s="213"/>
      <c r="B76" s="210"/>
      <c r="C76" s="344"/>
      <c r="D76" s="242"/>
      <c r="E76" s="219"/>
      <c r="F76" s="219"/>
      <c r="G76" s="126" t="s">
        <v>16</v>
      </c>
      <c r="H76" s="83">
        <v>3.05</v>
      </c>
      <c r="I76" s="83">
        <v>3.05</v>
      </c>
      <c r="J76" s="83">
        <v>0</v>
      </c>
      <c r="K76" s="83">
        <v>0</v>
      </c>
      <c r="L76" s="83">
        <v>0</v>
      </c>
      <c r="M76" s="83">
        <v>0</v>
      </c>
      <c r="N76" s="83">
        <v>0</v>
      </c>
      <c r="O76" s="83">
        <v>0</v>
      </c>
      <c r="P76" s="83">
        <v>0</v>
      </c>
      <c r="Q76" s="83">
        <v>0</v>
      </c>
      <c r="R76" s="83">
        <v>0</v>
      </c>
      <c r="S76" s="83">
        <v>0</v>
      </c>
      <c r="T76" s="83">
        <v>0</v>
      </c>
      <c r="U76" s="83">
        <v>0</v>
      </c>
      <c r="V76" s="230"/>
      <c r="W76" s="280"/>
      <c r="X76" s="280"/>
      <c r="Y76" s="280"/>
    </row>
    <row r="77" spans="1:25" ht="20.25" customHeight="1" x14ac:dyDescent="0.2">
      <c r="A77" s="213"/>
      <c r="B77" s="210"/>
      <c r="C77" s="344"/>
      <c r="D77" s="242"/>
      <c r="E77" s="219"/>
      <c r="F77" s="219"/>
      <c r="G77" s="126" t="s">
        <v>65</v>
      </c>
      <c r="H77" s="83">
        <v>34.6</v>
      </c>
      <c r="I77" s="83">
        <v>34.6</v>
      </c>
      <c r="J77" s="83">
        <v>0</v>
      </c>
      <c r="K77" s="83">
        <v>0</v>
      </c>
      <c r="L77" s="83">
        <v>0</v>
      </c>
      <c r="M77" s="83">
        <v>0</v>
      </c>
      <c r="N77" s="83">
        <v>0</v>
      </c>
      <c r="O77" s="83">
        <v>0</v>
      </c>
      <c r="P77" s="83">
        <v>0</v>
      </c>
      <c r="Q77" s="83">
        <v>0</v>
      </c>
      <c r="R77" s="83">
        <v>0</v>
      </c>
      <c r="S77" s="83">
        <v>0</v>
      </c>
      <c r="T77" s="83">
        <v>0</v>
      </c>
      <c r="U77" s="83">
        <v>0</v>
      </c>
      <c r="V77" s="230"/>
      <c r="W77" s="281"/>
      <c r="X77" s="281"/>
      <c r="Y77" s="281"/>
    </row>
    <row r="78" spans="1:25" ht="25.5" customHeight="1" x14ac:dyDescent="0.2">
      <c r="A78" s="213"/>
      <c r="B78" s="210"/>
      <c r="C78" s="344"/>
      <c r="D78" s="242"/>
      <c r="E78" s="219"/>
      <c r="F78" s="219"/>
      <c r="G78" s="86" t="s">
        <v>111</v>
      </c>
      <c r="H78" s="87">
        <f t="shared" ref="H78:K78" si="44">SUM(H75:H77)</f>
        <v>40.700000000000003</v>
      </c>
      <c r="I78" s="87">
        <f t="shared" si="44"/>
        <v>40.700000000000003</v>
      </c>
      <c r="J78" s="87">
        <f t="shared" si="44"/>
        <v>0</v>
      </c>
      <c r="K78" s="87">
        <f t="shared" si="44"/>
        <v>0</v>
      </c>
      <c r="L78" s="87">
        <v>0</v>
      </c>
      <c r="M78" s="87">
        <f>SUM(M75:M77)</f>
        <v>0</v>
      </c>
      <c r="N78" s="87">
        <f t="shared" ref="N78:U78" si="45">SUM(N75:N77)</f>
        <v>0</v>
      </c>
      <c r="O78" s="87">
        <f t="shared" si="45"/>
        <v>0</v>
      </c>
      <c r="P78" s="87">
        <v>0</v>
      </c>
      <c r="Q78" s="87">
        <f>SUM(Q75:Q77)</f>
        <v>0</v>
      </c>
      <c r="R78" s="87">
        <f t="shared" ref="R78:S78" si="46">SUM(R75:R77)</f>
        <v>0</v>
      </c>
      <c r="S78" s="87">
        <f t="shared" si="46"/>
        <v>0</v>
      </c>
      <c r="T78" s="87">
        <f t="shared" si="45"/>
        <v>0</v>
      </c>
      <c r="U78" s="87">
        <f t="shared" si="45"/>
        <v>0</v>
      </c>
      <c r="V78" s="231"/>
      <c r="W78" s="85">
        <v>0</v>
      </c>
      <c r="X78" s="85">
        <v>0</v>
      </c>
      <c r="Y78" s="85">
        <v>0</v>
      </c>
    </row>
    <row r="79" spans="1:25" ht="13.5" hidden="1" customHeight="1" x14ac:dyDescent="0.2">
      <c r="A79" s="213"/>
      <c r="B79" s="210"/>
      <c r="C79" s="344"/>
      <c r="D79" s="242"/>
      <c r="E79" s="219"/>
      <c r="F79" s="219"/>
      <c r="G79" s="37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65"/>
      <c r="W79" s="75"/>
      <c r="X79" s="75"/>
      <c r="Y79" s="75"/>
    </row>
    <row r="80" spans="1:25" ht="15.75" hidden="1" customHeight="1" thickBot="1" x14ac:dyDescent="0.25">
      <c r="A80" s="457"/>
      <c r="B80" s="210"/>
      <c r="C80" s="344"/>
      <c r="D80" s="243"/>
      <c r="E80" s="220"/>
      <c r="F80" s="219"/>
      <c r="G80" s="6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52"/>
      <c r="W80" s="62"/>
      <c r="X80" s="62"/>
      <c r="Y80" s="74"/>
    </row>
    <row r="81" spans="1:25" ht="17.25" hidden="1" customHeight="1" x14ac:dyDescent="0.2">
      <c r="A81" s="25"/>
      <c r="B81" s="196"/>
      <c r="C81" s="61"/>
      <c r="D81" s="53"/>
      <c r="E81" s="60"/>
      <c r="F81" s="73"/>
      <c r="G81" s="6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52"/>
      <c r="W81" s="62"/>
      <c r="X81" s="62"/>
      <c r="Y81" s="74"/>
    </row>
    <row r="82" spans="1:25" ht="24" customHeight="1" x14ac:dyDescent="0.2">
      <c r="A82" s="462" t="s">
        <v>21</v>
      </c>
      <c r="B82" s="209" t="s">
        <v>22</v>
      </c>
      <c r="C82" s="346" t="s">
        <v>127</v>
      </c>
      <c r="D82" s="257" t="s">
        <v>168</v>
      </c>
      <c r="E82" s="218" t="s">
        <v>171</v>
      </c>
      <c r="F82" s="218" t="s">
        <v>30</v>
      </c>
      <c r="G82" s="122" t="s">
        <v>17</v>
      </c>
      <c r="H82" s="123">
        <v>0</v>
      </c>
      <c r="I82" s="123">
        <v>0</v>
      </c>
      <c r="J82" s="123">
        <v>0</v>
      </c>
      <c r="K82" s="123">
        <v>0</v>
      </c>
      <c r="L82" s="123">
        <v>0.28999999999999998</v>
      </c>
      <c r="M82" s="123">
        <v>0.28999999999999998</v>
      </c>
      <c r="N82" s="123">
        <v>0</v>
      </c>
      <c r="O82" s="123">
        <v>0</v>
      </c>
      <c r="P82" s="123">
        <v>0.28999999999999998</v>
      </c>
      <c r="Q82" s="123">
        <v>0.28999999999999998</v>
      </c>
      <c r="R82" s="123">
        <v>0</v>
      </c>
      <c r="S82" s="123">
        <v>0</v>
      </c>
      <c r="T82" s="123">
        <v>0.28999999999999998</v>
      </c>
      <c r="U82" s="123">
        <v>0.28999999999999998</v>
      </c>
      <c r="V82" s="371" t="s">
        <v>181</v>
      </c>
      <c r="W82" s="124">
        <v>100</v>
      </c>
      <c r="X82" s="124">
        <v>100</v>
      </c>
      <c r="Y82" s="124">
        <v>100</v>
      </c>
    </row>
    <row r="83" spans="1:25" ht="25.5" customHeight="1" x14ac:dyDescent="0.2">
      <c r="A83" s="461"/>
      <c r="B83" s="211"/>
      <c r="C83" s="370"/>
      <c r="D83" s="259"/>
      <c r="E83" s="220"/>
      <c r="F83" s="220"/>
      <c r="G83" s="66" t="s">
        <v>13</v>
      </c>
      <c r="H83" s="35">
        <v>0</v>
      </c>
      <c r="I83" s="35">
        <v>0</v>
      </c>
      <c r="J83" s="35">
        <v>0</v>
      </c>
      <c r="K83" s="35">
        <v>0</v>
      </c>
      <c r="L83" s="35">
        <v>0.28999999999999998</v>
      </c>
      <c r="M83" s="35">
        <v>0.28999999999999998</v>
      </c>
      <c r="N83" s="35">
        <v>0</v>
      </c>
      <c r="O83" s="35">
        <v>0</v>
      </c>
      <c r="P83" s="35">
        <v>0.28999999999999998</v>
      </c>
      <c r="Q83" s="35">
        <v>0.28999999999999998</v>
      </c>
      <c r="R83" s="35">
        <v>0</v>
      </c>
      <c r="S83" s="35">
        <v>0</v>
      </c>
      <c r="T83" s="35">
        <v>0.28999999999999998</v>
      </c>
      <c r="U83" s="35">
        <v>0.28999999999999998</v>
      </c>
      <c r="V83" s="372"/>
      <c r="W83" s="112">
        <v>100</v>
      </c>
      <c r="X83" s="112">
        <v>100</v>
      </c>
      <c r="Y83" s="112">
        <v>100</v>
      </c>
    </row>
    <row r="84" spans="1:25" ht="17.25" customHeight="1" x14ac:dyDescent="0.2">
      <c r="A84" s="460" t="s">
        <v>21</v>
      </c>
      <c r="B84" s="210" t="s">
        <v>22</v>
      </c>
      <c r="C84" s="344" t="s">
        <v>121</v>
      </c>
      <c r="D84" s="258" t="s">
        <v>143</v>
      </c>
      <c r="E84" s="306" t="s">
        <v>144</v>
      </c>
      <c r="F84" s="306" t="s">
        <v>30</v>
      </c>
      <c r="G84" s="163" t="s">
        <v>17</v>
      </c>
      <c r="H84" s="164">
        <v>0.17</v>
      </c>
      <c r="I84" s="164">
        <v>0.17</v>
      </c>
      <c r="J84" s="164">
        <v>0</v>
      </c>
      <c r="K84" s="164">
        <v>0</v>
      </c>
      <c r="L84" s="164">
        <v>0.5</v>
      </c>
      <c r="M84" s="164">
        <v>0.5</v>
      </c>
      <c r="N84" s="154">
        <v>0</v>
      </c>
      <c r="O84" s="121">
        <v>0</v>
      </c>
      <c r="P84" s="164">
        <v>0.5</v>
      </c>
      <c r="Q84" s="164">
        <v>0.5</v>
      </c>
      <c r="R84" s="154">
        <v>0</v>
      </c>
      <c r="S84" s="121">
        <v>0</v>
      </c>
      <c r="T84" s="121">
        <v>0</v>
      </c>
      <c r="U84" s="121">
        <v>0</v>
      </c>
      <c r="V84" s="230" t="s">
        <v>181</v>
      </c>
      <c r="W84" s="285">
        <v>0</v>
      </c>
      <c r="X84" s="285">
        <v>0</v>
      </c>
      <c r="Y84" s="285">
        <v>0</v>
      </c>
    </row>
    <row r="85" spans="1:25" ht="17.25" customHeight="1" x14ac:dyDescent="0.2">
      <c r="A85" s="460"/>
      <c r="B85" s="210"/>
      <c r="C85" s="344"/>
      <c r="D85" s="258"/>
      <c r="E85" s="306"/>
      <c r="F85" s="306"/>
      <c r="G85" s="117" t="s">
        <v>16</v>
      </c>
      <c r="H85" s="165">
        <v>0.16</v>
      </c>
      <c r="I85" s="165">
        <v>0.16</v>
      </c>
      <c r="J85" s="165">
        <v>0</v>
      </c>
      <c r="K85" s="165">
        <v>0</v>
      </c>
      <c r="L85" s="165">
        <v>0.5</v>
      </c>
      <c r="M85" s="165">
        <v>0.5</v>
      </c>
      <c r="N85" s="155">
        <v>0</v>
      </c>
      <c r="O85" s="113">
        <v>0</v>
      </c>
      <c r="P85" s="165">
        <v>0.5</v>
      </c>
      <c r="Q85" s="165">
        <v>0.5</v>
      </c>
      <c r="R85" s="155">
        <v>0</v>
      </c>
      <c r="S85" s="113">
        <v>0</v>
      </c>
      <c r="T85" s="113">
        <v>0</v>
      </c>
      <c r="U85" s="113">
        <v>0</v>
      </c>
      <c r="V85" s="230"/>
      <c r="W85" s="285"/>
      <c r="X85" s="285"/>
      <c r="Y85" s="285"/>
    </row>
    <row r="86" spans="1:25" ht="17.25" customHeight="1" thickBot="1" x14ac:dyDescent="0.25">
      <c r="A86" s="460"/>
      <c r="B86" s="210"/>
      <c r="C86" s="344"/>
      <c r="D86" s="258"/>
      <c r="E86" s="306"/>
      <c r="F86" s="306"/>
      <c r="G86" s="117" t="s">
        <v>65</v>
      </c>
      <c r="H86" s="165">
        <v>1.93</v>
      </c>
      <c r="I86" s="165">
        <v>1.93</v>
      </c>
      <c r="J86" s="165">
        <v>0</v>
      </c>
      <c r="K86" s="165">
        <v>0</v>
      </c>
      <c r="L86" s="165">
        <v>5.79</v>
      </c>
      <c r="M86" s="165">
        <v>5.79</v>
      </c>
      <c r="N86" s="155">
        <v>0</v>
      </c>
      <c r="O86" s="113">
        <v>0</v>
      </c>
      <c r="P86" s="165">
        <v>5.79</v>
      </c>
      <c r="Q86" s="165">
        <v>5.79</v>
      </c>
      <c r="R86" s="155">
        <v>0</v>
      </c>
      <c r="S86" s="113">
        <v>0</v>
      </c>
      <c r="T86" s="113">
        <v>0</v>
      </c>
      <c r="U86" s="113">
        <v>0</v>
      </c>
      <c r="V86" s="230"/>
      <c r="W86" s="285"/>
      <c r="X86" s="285"/>
      <c r="Y86" s="286"/>
    </row>
    <row r="87" spans="1:25" ht="17.25" customHeight="1" thickBot="1" x14ac:dyDescent="0.25">
      <c r="A87" s="461"/>
      <c r="B87" s="211"/>
      <c r="C87" s="370"/>
      <c r="D87" s="259"/>
      <c r="E87" s="307"/>
      <c r="F87" s="307"/>
      <c r="G87" s="99" t="s">
        <v>13</v>
      </c>
      <c r="H87" s="100">
        <v>2.2599999999999998</v>
      </c>
      <c r="I87" s="100">
        <v>2.2599999999999998</v>
      </c>
      <c r="J87" s="100">
        <v>0</v>
      </c>
      <c r="K87" s="100">
        <v>0</v>
      </c>
      <c r="L87" s="100">
        <v>6.8</v>
      </c>
      <c r="M87" s="100">
        <v>6.8</v>
      </c>
      <c r="N87" s="153">
        <v>0</v>
      </c>
      <c r="O87" s="31">
        <v>0</v>
      </c>
      <c r="P87" s="100">
        <v>6.8</v>
      </c>
      <c r="Q87" s="100">
        <v>6.8</v>
      </c>
      <c r="R87" s="153">
        <v>0</v>
      </c>
      <c r="S87" s="31">
        <v>0</v>
      </c>
      <c r="T87" s="31">
        <v>2.27</v>
      </c>
      <c r="U87" s="31">
        <v>2.27</v>
      </c>
      <c r="V87" s="231"/>
      <c r="W87" s="119">
        <v>0</v>
      </c>
      <c r="X87" s="119">
        <v>0</v>
      </c>
      <c r="Y87" s="119">
        <v>0</v>
      </c>
    </row>
    <row r="88" spans="1:25" ht="24.75" customHeight="1" thickBot="1" x14ac:dyDescent="0.25">
      <c r="A88" s="17" t="s">
        <v>21</v>
      </c>
      <c r="B88" s="188" t="s">
        <v>22</v>
      </c>
      <c r="C88" s="331" t="s">
        <v>14</v>
      </c>
      <c r="D88" s="445"/>
      <c r="E88" s="445"/>
      <c r="F88" s="445"/>
      <c r="G88" s="465"/>
      <c r="H88" s="189">
        <f>SUM(H48,H50,H55,H57,H59,H62,H64,H66,H70,H74,H78,H87,H83)</f>
        <v>1730.664</v>
      </c>
      <c r="I88" s="189">
        <f>SUM(I48,I50,I55,I57,I59,I62,I64,I66,I70,I74,I78,I87,I83)</f>
        <v>1522.08</v>
      </c>
      <c r="J88" s="189">
        <f>SUM(J48,J50,J55,J57,J59,J62,J64,J66,J70,J74,J78,J87)</f>
        <v>332.33</v>
      </c>
      <c r="K88" s="189">
        <f>SUM(K48,K50,K55,K57,K59,K62,K64,K66,K70,K74,K78,K87)</f>
        <v>190.38</v>
      </c>
      <c r="L88" s="189">
        <f>SUM(L48,L50,L55,L57,L59,L62,L64,L66,L70,L74,L78,L87,L83)</f>
        <v>1598.94</v>
      </c>
      <c r="M88" s="189">
        <f>SUM(M48,M50,M55,M57,M59,M62,M64,M66,M70,M74,M78,M87,M83)</f>
        <v>1411.24</v>
      </c>
      <c r="N88" s="189">
        <f>SUM(N48,N50,N55,N57,N59,N62,N64,N66,N70,N74,N78,N87)</f>
        <v>767.64</v>
      </c>
      <c r="O88" s="189">
        <f>SUM(O48,O50,O55,O57,O59,O62,O64,O66,O70,O74,O78,O87)</f>
        <v>188.2</v>
      </c>
      <c r="P88" s="189">
        <f>SUM(P48,P50,P55,P57,P59,P62,P64,P66,P70,P74,P78,P87,P83)</f>
        <v>1604.44</v>
      </c>
      <c r="Q88" s="189">
        <f>SUM(Q48,Q50,Q55,Q57,Q59,Q62,Q64,Q66,Q70,Q74,Q78,Q87,Q83)</f>
        <v>1416.24</v>
      </c>
      <c r="R88" s="189">
        <f>SUM(R48,R50,R55,R57,R59,R62,R64,R66,R70,R74,R78,R87)</f>
        <v>767.64</v>
      </c>
      <c r="S88" s="189">
        <f>SUM(S48,S50,S55,S57,S59,S62,S64,S66,S70,S74,S78,S87)</f>
        <v>188.2</v>
      </c>
      <c r="T88" s="189">
        <f>SUM(T48,T50,T55,T57,T59,T62,T64,T66,T70,T74,T78,T87,T83)</f>
        <v>1598.212</v>
      </c>
      <c r="U88" s="189">
        <f>SUM(U48,U50,U55,U57,U59,U62,U64,U66,U70,U74,U78,U87,U83)</f>
        <v>1608.21</v>
      </c>
      <c r="V88" s="191" t="s">
        <v>32</v>
      </c>
      <c r="W88" s="192"/>
      <c r="X88" s="192"/>
      <c r="Y88" s="193"/>
    </row>
    <row r="89" spans="1:25" ht="16.5" customHeight="1" thickBot="1" x14ac:dyDescent="0.25">
      <c r="A89" s="25" t="s">
        <v>21</v>
      </c>
      <c r="B89" s="188" t="s">
        <v>23</v>
      </c>
      <c r="C89" s="469" t="s">
        <v>62</v>
      </c>
      <c r="D89" s="388"/>
      <c r="E89" s="388"/>
      <c r="F89" s="388"/>
      <c r="G89" s="388"/>
      <c r="H89" s="388"/>
      <c r="I89" s="388"/>
      <c r="J89" s="388"/>
      <c r="K89" s="388"/>
      <c r="L89" s="388"/>
      <c r="M89" s="388"/>
      <c r="N89" s="388"/>
      <c r="O89" s="388"/>
      <c r="P89" s="388"/>
      <c r="Q89" s="388"/>
      <c r="R89" s="388"/>
      <c r="S89" s="388"/>
      <c r="T89" s="388"/>
      <c r="U89" s="388"/>
      <c r="V89" s="388"/>
      <c r="W89" s="388"/>
      <c r="X89" s="388"/>
      <c r="Y89" s="470"/>
    </row>
    <row r="90" spans="1:25" ht="12" customHeight="1" x14ac:dyDescent="0.2">
      <c r="A90" s="264" t="s">
        <v>21</v>
      </c>
      <c r="B90" s="238" t="s">
        <v>23</v>
      </c>
      <c r="C90" s="215" t="s">
        <v>125</v>
      </c>
      <c r="D90" s="303" t="s">
        <v>133</v>
      </c>
      <c r="E90" s="364" t="s">
        <v>37</v>
      </c>
      <c r="F90" s="364" t="s">
        <v>30</v>
      </c>
      <c r="G90" s="117" t="s">
        <v>16</v>
      </c>
      <c r="H90" s="92">
        <v>144</v>
      </c>
      <c r="I90" s="92">
        <v>144</v>
      </c>
      <c r="J90" s="92">
        <v>0</v>
      </c>
      <c r="K90" s="92">
        <v>0</v>
      </c>
      <c r="L90" s="160">
        <v>136</v>
      </c>
      <c r="M90" s="160">
        <v>136</v>
      </c>
      <c r="N90" s="92">
        <v>0</v>
      </c>
      <c r="O90" s="92">
        <v>0</v>
      </c>
      <c r="P90" s="160">
        <v>136</v>
      </c>
      <c r="Q90" s="160">
        <v>136</v>
      </c>
      <c r="R90" s="92">
        <v>0</v>
      </c>
      <c r="S90" s="92">
        <v>0</v>
      </c>
      <c r="T90" s="91">
        <v>0</v>
      </c>
      <c r="U90" s="91">
        <v>0</v>
      </c>
      <c r="V90" s="363" t="s">
        <v>181</v>
      </c>
      <c r="W90" s="369">
        <v>100</v>
      </c>
      <c r="X90" s="369">
        <v>0</v>
      </c>
      <c r="Y90" s="350">
        <v>0</v>
      </c>
    </row>
    <row r="91" spans="1:25" ht="12" customHeight="1" x14ac:dyDescent="0.2">
      <c r="A91" s="463"/>
      <c r="B91" s="239"/>
      <c r="C91" s="216"/>
      <c r="D91" s="304"/>
      <c r="E91" s="365"/>
      <c r="F91" s="365"/>
      <c r="G91" s="204" t="s">
        <v>151</v>
      </c>
      <c r="H91" s="92">
        <v>16</v>
      </c>
      <c r="I91" s="92">
        <v>16</v>
      </c>
      <c r="J91" s="92">
        <v>0</v>
      </c>
      <c r="K91" s="92">
        <v>0</v>
      </c>
      <c r="L91" s="160">
        <v>24</v>
      </c>
      <c r="M91" s="160">
        <v>24</v>
      </c>
      <c r="N91" s="92">
        <v>0</v>
      </c>
      <c r="O91" s="92">
        <v>0</v>
      </c>
      <c r="P91" s="160">
        <v>24</v>
      </c>
      <c r="Q91" s="160">
        <v>24</v>
      </c>
      <c r="R91" s="92">
        <v>0</v>
      </c>
      <c r="S91" s="92">
        <v>0</v>
      </c>
      <c r="T91" s="91">
        <v>0</v>
      </c>
      <c r="U91" s="91">
        <v>0</v>
      </c>
      <c r="V91" s="275"/>
      <c r="W91" s="302"/>
      <c r="X91" s="302"/>
      <c r="Y91" s="272"/>
    </row>
    <row r="92" spans="1:25" ht="28.5" customHeight="1" x14ac:dyDescent="0.2">
      <c r="A92" s="464"/>
      <c r="B92" s="240"/>
      <c r="C92" s="217"/>
      <c r="D92" s="305"/>
      <c r="E92" s="366"/>
      <c r="F92" s="366"/>
      <c r="G92" s="99" t="s">
        <v>13</v>
      </c>
      <c r="H92" s="100">
        <v>160</v>
      </c>
      <c r="I92" s="100">
        <v>160</v>
      </c>
      <c r="J92" s="100">
        <v>0</v>
      </c>
      <c r="K92" s="100">
        <v>0</v>
      </c>
      <c r="L92" s="100">
        <f t="shared" ref="L92:N92" si="47">SUM(L90:L91)</f>
        <v>160</v>
      </c>
      <c r="M92" s="100">
        <f>SUM(M90:M91)</f>
        <v>160</v>
      </c>
      <c r="N92" s="100">
        <f t="shared" si="47"/>
        <v>0</v>
      </c>
      <c r="O92" s="100">
        <f>SUM(O90:O91)</f>
        <v>0</v>
      </c>
      <c r="P92" s="100">
        <f t="shared" ref="P92" si="48">SUM(P90:P91)</f>
        <v>160</v>
      </c>
      <c r="Q92" s="100">
        <f>SUM(Q90:Q91)</f>
        <v>160</v>
      </c>
      <c r="R92" s="100">
        <f t="shared" ref="R92" si="49">SUM(R90:R91)</f>
        <v>0</v>
      </c>
      <c r="S92" s="100">
        <f>SUM(S90:S91)</f>
        <v>0</v>
      </c>
      <c r="T92" s="31">
        <v>0</v>
      </c>
      <c r="U92" s="31">
        <v>0</v>
      </c>
      <c r="V92" s="313"/>
      <c r="W92" s="21">
        <v>100</v>
      </c>
      <c r="X92" s="21">
        <v>0</v>
      </c>
      <c r="Y92" s="22">
        <v>0</v>
      </c>
    </row>
    <row r="93" spans="1:25" ht="21.75" customHeight="1" x14ac:dyDescent="0.2">
      <c r="A93" s="93"/>
      <c r="B93" s="238" t="s">
        <v>23</v>
      </c>
      <c r="C93" s="215" t="s">
        <v>176</v>
      </c>
      <c r="D93" s="466" t="s">
        <v>172</v>
      </c>
      <c r="E93" s="221" t="s">
        <v>58</v>
      </c>
      <c r="F93" s="221" t="s">
        <v>30</v>
      </c>
      <c r="G93" s="117" t="s">
        <v>16</v>
      </c>
      <c r="H93" s="89">
        <v>0</v>
      </c>
      <c r="I93" s="89">
        <v>0</v>
      </c>
      <c r="J93" s="89">
        <v>0</v>
      </c>
      <c r="K93" s="89">
        <v>0</v>
      </c>
      <c r="L93" s="89">
        <v>244</v>
      </c>
      <c r="M93" s="89">
        <v>0</v>
      </c>
      <c r="N93" s="32">
        <v>0</v>
      </c>
      <c r="O93" s="32">
        <v>244</v>
      </c>
      <c r="P93" s="89">
        <v>244</v>
      </c>
      <c r="Q93" s="89">
        <v>0</v>
      </c>
      <c r="R93" s="32">
        <v>0</v>
      </c>
      <c r="S93" s="32">
        <v>244</v>
      </c>
      <c r="T93" s="92">
        <v>0</v>
      </c>
      <c r="U93" s="91">
        <v>0</v>
      </c>
      <c r="V93" s="273" t="s">
        <v>181</v>
      </c>
      <c r="W93" s="276">
        <v>100</v>
      </c>
      <c r="X93" s="276">
        <v>0</v>
      </c>
      <c r="Y93" s="297">
        <v>0</v>
      </c>
    </row>
    <row r="94" spans="1:25" ht="21.75" customHeight="1" x14ac:dyDescent="0.2">
      <c r="A94" s="111"/>
      <c r="B94" s="239"/>
      <c r="C94" s="216"/>
      <c r="D94" s="467"/>
      <c r="E94" s="222"/>
      <c r="F94" s="222"/>
      <c r="G94" s="204" t="s">
        <v>151</v>
      </c>
      <c r="H94" s="89">
        <v>0</v>
      </c>
      <c r="I94" s="89">
        <v>0</v>
      </c>
      <c r="J94" s="89">
        <v>0</v>
      </c>
      <c r="K94" s="89">
        <v>0</v>
      </c>
      <c r="L94" s="89">
        <v>36</v>
      </c>
      <c r="M94" s="89">
        <v>0</v>
      </c>
      <c r="N94" s="32">
        <v>0</v>
      </c>
      <c r="O94" s="32">
        <v>36</v>
      </c>
      <c r="P94" s="89">
        <v>36</v>
      </c>
      <c r="Q94" s="89">
        <v>0</v>
      </c>
      <c r="R94" s="32">
        <v>0</v>
      </c>
      <c r="S94" s="32">
        <v>36</v>
      </c>
      <c r="T94" s="92">
        <v>0</v>
      </c>
      <c r="U94" s="91">
        <v>0</v>
      </c>
      <c r="V94" s="274"/>
      <c r="W94" s="277"/>
      <c r="X94" s="277"/>
      <c r="Y94" s="298"/>
    </row>
    <row r="95" spans="1:25" ht="15" customHeight="1" x14ac:dyDescent="0.2">
      <c r="A95" s="93" t="s">
        <v>21</v>
      </c>
      <c r="B95" s="265"/>
      <c r="C95" s="216"/>
      <c r="D95" s="467"/>
      <c r="E95" s="222"/>
      <c r="F95" s="222"/>
      <c r="G95" s="170" t="s">
        <v>111</v>
      </c>
      <c r="H95" s="175">
        <v>0</v>
      </c>
      <c r="I95" s="175">
        <v>0</v>
      </c>
      <c r="J95" s="175">
        <v>0</v>
      </c>
      <c r="K95" s="175">
        <v>0</v>
      </c>
      <c r="L95" s="43">
        <v>280</v>
      </c>
      <c r="M95" s="43">
        <v>0</v>
      </c>
      <c r="N95" s="43">
        <v>0</v>
      </c>
      <c r="O95" s="43">
        <v>280</v>
      </c>
      <c r="P95" s="43">
        <v>280</v>
      </c>
      <c r="Q95" s="43">
        <v>0</v>
      </c>
      <c r="R95" s="43">
        <v>0</v>
      </c>
      <c r="S95" s="43">
        <v>280</v>
      </c>
      <c r="T95" s="171">
        <v>0</v>
      </c>
      <c r="U95" s="171">
        <v>0</v>
      </c>
      <c r="V95" s="275"/>
      <c r="W95" s="278"/>
      <c r="X95" s="278"/>
      <c r="Y95" s="299"/>
    </row>
    <row r="96" spans="1:25" ht="7.5" hidden="1" customHeight="1" x14ac:dyDescent="0.2">
      <c r="A96" s="95"/>
      <c r="B96" s="266"/>
      <c r="C96" s="217"/>
      <c r="D96" s="468"/>
      <c r="E96" s="223"/>
      <c r="F96" s="223"/>
      <c r="G96" s="39" t="s">
        <v>13</v>
      </c>
      <c r="H96" s="31">
        <v>0</v>
      </c>
      <c r="I96" s="31">
        <v>0</v>
      </c>
      <c r="J96" s="31">
        <v>0</v>
      </c>
      <c r="K96" s="31">
        <v>0</v>
      </c>
      <c r="L96" s="31">
        <v>280</v>
      </c>
      <c r="M96" s="31">
        <v>280</v>
      </c>
      <c r="N96" s="31">
        <v>0</v>
      </c>
      <c r="O96" s="31">
        <f t="shared" ref="O96" si="50">SUM(O93:O95)</f>
        <v>560</v>
      </c>
      <c r="P96" s="31">
        <v>280</v>
      </c>
      <c r="Q96" s="31">
        <v>280</v>
      </c>
      <c r="R96" s="31">
        <v>0</v>
      </c>
      <c r="S96" s="31">
        <f t="shared" ref="S96" si="51">SUM(S93:S95)</f>
        <v>560</v>
      </c>
      <c r="T96" s="31">
        <f>SUM(T93:T95)</f>
        <v>0</v>
      </c>
      <c r="U96" s="31">
        <v>0</v>
      </c>
      <c r="V96" s="275"/>
      <c r="W96" s="21">
        <v>100</v>
      </c>
      <c r="X96" s="21">
        <v>0</v>
      </c>
      <c r="Y96" s="96">
        <v>0</v>
      </c>
    </row>
    <row r="97" spans="1:30" ht="12" customHeight="1" x14ac:dyDescent="0.2">
      <c r="A97" s="264" t="s">
        <v>21</v>
      </c>
      <c r="B97" s="238" t="s">
        <v>23</v>
      </c>
      <c r="C97" s="215" t="s">
        <v>134</v>
      </c>
      <c r="D97" s="303" t="s">
        <v>174</v>
      </c>
      <c r="E97" s="221" t="s">
        <v>118</v>
      </c>
      <c r="F97" s="221" t="s">
        <v>30</v>
      </c>
      <c r="G97" s="37" t="s">
        <v>16</v>
      </c>
      <c r="H97" s="91">
        <v>0</v>
      </c>
      <c r="I97" s="91">
        <v>0</v>
      </c>
      <c r="J97" s="91">
        <v>0</v>
      </c>
      <c r="K97" s="91">
        <v>0</v>
      </c>
      <c r="L97" s="91">
        <v>21</v>
      </c>
      <c r="M97" s="91">
        <v>21</v>
      </c>
      <c r="N97" s="91">
        <v>0</v>
      </c>
      <c r="O97" s="91">
        <v>0</v>
      </c>
      <c r="P97" s="91">
        <v>21</v>
      </c>
      <c r="Q97" s="91">
        <v>21</v>
      </c>
      <c r="R97" s="91">
        <v>0</v>
      </c>
      <c r="S97" s="91">
        <v>0</v>
      </c>
      <c r="T97" s="92">
        <v>22</v>
      </c>
      <c r="U97" s="206">
        <v>0</v>
      </c>
      <c r="V97" s="309" t="s">
        <v>181</v>
      </c>
      <c r="W97" s="310">
        <v>100</v>
      </c>
      <c r="X97" s="300">
        <v>100</v>
      </c>
      <c r="Y97" s="270">
        <v>100</v>
      </c>
    </row>
    <row r="98" spans="1:30" ht="12" customHeight="1" x14ac:dyDescent="0.2">
      <c r="A98" s="463"/>
      <c r="B98" s="239"/>
      <c r="C98" s="216"/>
      <c r="D98" s="304"/>
      <c r="E98" s="222"/>
      <c r="F98" s="222"/>
      <c r="G98" s="159" t="s">
        <v>175</v>
      </c>
      <c r="H98" s="91">
        <v>0</v>
      </c>
      <c r="I98" s="91">
        <v>0</v>
      </c>
      <c r="J98" s="91">
        <v>0</v>
      </c>
      <c r="K98" s="91">
        <v>0</v>
      </c>
      <c r="L98" s="91">
        <v>123</v>
      </c>
      <c r="M98" s="91">
        <v>123</v>
      </c>
      <c r="N98" s="91">
        <v>0</v>
      </c>
      <c r="O98" s="91">
        <v>0</v>
      </c>
      <c r="P98" s="91">
        <v>123</v>
      </c>
      <c r="Q98" s="91">
        <v>123</v>
      </c>
      <c r="R98" s="91">
        <v>0</v>
      </c>
      <c r="S98" s="91">
        <v>0</v>
      </c>
      <c r="T98" s="92">
        <v>123</v>
      </c>
      <c r="U98" s="206">
        <v>0</v>
      </c>
      <c r="V98" s="309"/>
      <c r="W98" s="311"/>
      <c r="X98" s="301"/>
      <c r="Y98" s="271"/>
    </row>
    <row r="99" spans="1:30" ht="12" customHeight="1" x14ac:dyDescent="0.2">
      <c r="A99" s="463"/>
      <c r="B99" s="239"/>
      <c r="C99" s="216"/>
      <c r="D99" s="304"/>
      <c r="E99" s="222"/>
      <c r="F99" s="222"/>
      <c r="G99" s="37"/>
      <c r="H99" s="91">
        <v>0</v>
      </c>
      <c r="I99" s="91">
        <v>0</v>
      </c>
      <c r="J99" s="91">
        <v>0</v>
      </c>
      <c r="K99" s="91">
        <v>0</v>
      </c>
      <c r="L99" s="91">
        <v>0</v>
      </c>
      <c r="M99" s="91">
        <v>0</v>
      </c>
      <c r="N99" s="91">
        <v>0</v>
      </c>
      <c r="O99" s="91">
        <v>0</v>
      </c>
      <c r="P99" s="91">
        <v>0</v>
      </c>
      <c r="Q99" s="91">
        <v>0</v>
      </c>
      <c r="R99" s="91">
        <v>0</v>
      </c>
      <c r="S99" s="91">
        <v>0</v>
      </c>
      <c r="T99" s="92">
        <v>0</v>
      </c>
      <c r="U99" s="206">
        <v>0</v>
      </c>
      <c r="V99" s="309"/>
      <c r="W99" s="312"/>
      <c r="X99" s="302"/>
      <c r="Y99" s="272"/>
    </row>
    <row r="100" spans="1:30" ht="23.25" customHeight="1" x14ac:dyDescent="0.2">
      <c r="A100" s="464"/>
      <c r="B100" s="240"/>
      <c r="C100" s="217"/>
      <c r="D100" s="305"/>
      <c r="E100" s="223"/>
      <c r="F100" s="223"/>
      <c r="G100" s="39" t="s">
        <v>13</v>
      </c>
      <c r="H100" s="31">
        <v>0</v>
      </c>
      <c r="I100" s="31">
        <v>0</v>
      </c>
      <c r="J100" s="31">
        <v>0</v>
      </c>
      <c r="K100" s="31">
        <v>0</v>
      </c>
      <c r="L100" s="31">
        <f>SUM(L97+L99+L98)</f>
        <v>144</v>
      </c>
      <c r="M100" s="31">
        <f>SUM(M97+M99+M98)</f>
        <v>144</v>
      </c>
      <c r="N100" s="31">
        <f>SUM(N97+N99)</f>
        <v>0</v>
      </c>
      <c r="O100" s="31">
        <f>SUM(O97+O99)</f>
        <v>0</v>
      </c>
      <c r="P100" s="31">
        <f>SUM(P97+P99+P98)</f>
        <v>144</v>
      </c>
      <c r="Q100" s="31">
        <f>SUM(Q97+Q99+Q98)</f>
        <v>144</v>
      </c>
      <c r="R100" s="31">
        <f>SUM(R97+R99)</f>
        <v>0</v>
      </c>
      <c r="S100" s="31">
        <f>SUM(S97+S99)</f>
        <v>0</v>
      </c>
      <c r="T100" s="100">
        <v>145</v>
      </c>
      <c r="U100" s="207">
        <f>SUM(U97:U99)</f>
        <v>0</v>
      </c>
      <c r="V100" s="309"/>
      <c r="W100" s="208">
        <v>100</v>
      </c>
      <c r="X100" s="21">
        <v>100</v>
      </c>
      <c r="Y100" s="22">
        <v>100</v>
      </c>
    </row>
    <row r="101" spans="1:30" ht="11.25" customHeight="1" x14ac:dyDescent="0.2">
      <c r="A101" s="459" t="s">
        <v>21</v>
      </c>
      <c r="B101" s="209" t="s">
        <v>23</v>
      </c>
      <c r="C101" s="346" t="s">
        <v>156</v>
      </c>
      <c r="D101" s="241" t="s">
        <v>173</v>
      </c>
      <c r="E101" s="221" t="s">
        <v>177</v>
      </c>
      <c r="F101" s="221" t="s">
        <v>30</v>
      </c>
      <c r="G101" s="127" t="s">
        <v>151</v>
      </c>
      <c r="H101" s="91">
        <v>7</v>
      </c>
      <c r="I101" s="91">
        <v>7</v>
      </c>
      <c r="J101" s="32">
        <v>0</v>
      </c>
      <c r="K101" s="32">
        <v>0</v>
      </c>
      <c r="L101" s="32">
        <v>5.5</v>
      </c>
      <c r="M101" s="32">
        <v>5.5</v>
      </c>
      <c r="N101" s="32">
        <v>0</v>
      </c>
      <c r="O101" s="32">
        <v>0</v>
      </c>
      <c r="P101" s="32">
        <v>5.5</v>
      </c>
      <c r="Q101" s="32">
        <v>5.5</v>
      </c>
      <c r="R101" s="32">
        <v>0</v>
      </c>
      <c r="S101" s="32">
        <v>0</v>
      </c>
      <c r="T101" s="32">
        <v>0</v>
      </c>
      <c r="U101" s="32">
        <v>0</v>
      </c>
      <c r="V101" s="274" t="s">
        <v>181</v>
      </c>
      <c r="W101" s="276">
        <v>100</v>
      </c>
      <c r="X101" s="276">
        <v>0</v>
      </c>
      <c r="Y101" s="297">
        <v>0</v>
      </c>
    </row>
    <row r="102" spans="1:30" ht="11.25" customHeight="1" x14ac:dyDescent="0.2">
      <c r="A102" s="459"/>
      <c r="B102" s="210"/>
      <c r="C102" s="344"/>
      <c r="D102" s="242"/>
      <c r="E102" s="222"/>
      <c r="F102" s="222"/>
      <c r="G102" s="110" t="s">
        <v>16</v>
      </c>
      <c r="H102" s="32">
        <v>63</v>
      </c>
      <c r="I102" s="32">
        <v>63</v>
      </c>
      <c r="J102" s="32">
        <v>0</v>
      </c>
      <c r="K102" s="32">
        <v>0</v>
      </c>
      <c r="L102" s="32">
        <v>5.5</v>
      </c>
      <c r="M102" s="32">
        <v>5.5</v>
      </c>
      <c r="N102" s="32">
        <v>0</v>
      </c>
      <c r="O102" s="32">
        <v>0</v>
      </c>
      <c r="P102" s="32">
        <v>5.5</v>
      </c>
      <c r="Q102" s="32">
        <v>5.5</v>
      </c>
      <c r="R102" s="32">
        <v>0</v>
      </c>
      <c r="S102" s="32">
        <v>0</v>
      </c>
      <c r="T102" s="32">
        <v>0</v>
      </c>
      <c r="U102" s="32">
        <v>0</v>
      </c>
      <c r="V102" s="274"/>
      <c r="W102" s="277"/>
      <c r="X102" s="277"/>
      <c r="Y102" s="298"/>
    </row>
    <row r="103" spans="1:30" ht="16.5" customHeight="1" x14ac:dyDescent="0.2">
      <c r="A103" s="459"/>
      <c r="B103" s="210"/>
      <c r="C103" s="344"/>
      <c r="D103" s="242"/>
      <c r="E103" s="222"/>
      <c r="F103" s="222"/>
      <c r="G103" s="37" t="s">
        <v>65</v>
      </c>
      <c r="H103" s="32">
        <v>0</v>
      </c>
      <c r="I103" s="32">
        <v>0</v>
      </c>
      <c r="J103" s="32">
        <v>0</v>
      </c>
      <c r="K103" s="32">
        <v>0</v>
      </c>
      <c r="L103" s="32">
        <v>66</v>
      </c>
      <c r="M103" s="32">
        <v>66</v>
      </c>
      <c r="N103" s="32">
        <v>0</v>
      </c>
      <c r="O103" s="32">
        <v>0</v>
      </c>
      <c r="P103" s="32">
        <v>66</v>
      </c>
      <c r="Q103" s="32">
        <v>66</v>
      </c>
      <c r="R103" s="32">
        <v>0</v>
      </c>
      <c r="S103" s="32">
        <v>0</v>
      </c>
      <c r="T103" s="32">
        <v>0</v>
      </c>
      <c r="U103" s="32">
        <v>0</v>
      </c>
      <c r="V103" s="275"/>
      <c r="W103" s="253"/>
      <c r="X103" s="278"/>
      <c r="Y103" s="299"/>
    </row>
    <row r="104" spans="1:30" s="72" customFormat="1" ht="20.25" customHeight="1" x14ac:dyDescent="0.2">
      <c r="A104" s="459"/>
      <c r="B104" s="211"/>
      <c r="C104" s="370"/>
      <c r="D104" s="243"/>
      <c r="E104" s="223"/>
      <c r="F104" s="223"/>
      <c r="G104" s="67" t="s">
        <v>111</v>
      </c>
      <c r="H104" s="68">
        <v>0</v>
      </c>
      <c r="I104" s="68">
        <v>0</v>
      </c>
      <c r="J104" s="68">
        <v>0</v>
      </c>
      <c r="K104" s="68">
        <v>0</v>
      </c>
      <c r="L104" s="68">
        <v>77</v>
      </c>
      <c r="M104" s="68">
        <v>77</v>
      </c>
      <c r="N104" s="68">
        <v>0</v>
      </c>
      <c r="O104" s="68">
        <v>0</v>
      </c>
      <c r="P104" s="68">
        <v>77</v>
      </c>
      <c r="Q104" s="68">
        <v>77</v>
      </c>
      <c r="R104" s="68">
        <v>0</v>
      </c>
      <c r="S104" s="68">
        <v>0</v>
      </c>
      <c r="T104" s="68">
        <v>0</v>
      </c>
      <c r="U104" s="68">
        <v>0</v>
      </c>
      <c r="V104" s="313"/>
      <c r="W104" s="21">
        <v>100</v>
      </c>
      <c r="X104" s="21">
        <v>0</v>
      </c>
      <c r="Y104" s="19">
        <v>0</v>
      </c>
      <c r="Z104" s="5"/>
      <c r="AA104" s="5"/>
      <c r="AB104" s="5"/>
      <c r="AC104" s="5"/>
      <c r="AD104" s="5"/>
    </row>
    <row r="105" spans="1:30" s="71" customFormat="1" ht="11.25" hidden="1" customHeight="1" x14ac:dyDescent="0.2">
      <c r="A105" s="459" t="s">
        <v>21</v>
      </c>
      <c r="B105" s="318" t="s">
        <v>23</v>
      </c>
      <c r="C105" s="341" t="s">
        <v>30</v>
      </c>
      <c r="D105" s="51"/>
      <c r="E105" s="157"/>
      <c r="F105" s="158"/>
      <c r="G105" s="67" t="s">
        <v>13</v>
      </c>
      <c r="H105" s="68"/>
      <c r="I105" s="68"/>
      <c r="J105" s="68"/>
      <c r="K105" s="68"/>
      <c r="L105" s="68">
        <v>0</v>
      </c>
      <c r="M105" s="68">
        <v>0</v>
      </c>
      <c r="N105" s="68">
        <v>0</v>
      </c>
      <c r="O105" s="68">
        <v>0</v>
      </c>
      <c r="P105" s="68">
        <v>0</v>
      </c>
      <c r="Q105" s="68">
        <v>0</v>
      </c>
      <c r="R105" s="68">
        <v>0</v>
      </c>
      <c r="S105" s="68">
        <v>0</v>
      </c>
      <c r="T105" s="68">
        <v>284</v>
      </c>
      <c r="U105" s="68">
        <v>0</v>
      </c>
      <c r="V105" s="156"/>
      <c r="W105" s="21">
        <v>1</v>
      </c>
      <c r="X105" s="21" t="e">
        <f>SUM(#REF!)</f>
        <v>#REF!</v>
      </c>
      <c r="Y105" s="19">
        <v>0</v>
      </c>
      <c r="Z105" s="5"/>
      <c r="AA105" s="5"/>
      <c r="AB105" s="5"/>
      <c r="AC105" s="5"/>
      <c r="AD105" s="5"/>
    </row>
    <row r="106" spans="1:30" s="71" customFormat="1" ht="15.75" customHeight="1" x14ac:dyDescent="0.2">
      <c r="A106" s="459"/>
      <c r="B106" s="318"/>
      <c r="C106" s="341"/>
      <c r="D106" s="241" t="s">
        <v>137</v>
      </c>
      <c r="E106" s="308" t="s">
        <v>117</v>
      </c>
      <c r="F106" s="221" t="s">
        <v>30</v>
      </c>
      <c r="G106" s="37" t="s">
        <v>17</v>
      </c>
      <c r="H106" s="32">
        <v>6.28</v>
      </c>
      <c r="I106" s="32">
        <v>6.28</v>
      </c>
      <c r="J106" s="32">
        <v>0</v>
      </c>
      <c r="K106" s="32">
        <v>0</v>
      </c>
      <c r="L106" s="91">
        <v>13.6</v>
      </c>
      <c r="M106" s="32">
        <v>13.6</v>
      </c>
      <c r="N106" s="32">
        <v>0</v>
      </c>
      <c r="O106" s="32">
        <v>0</v>
      </c>
      <c r="P106" s="91">
        <v>13.6</v>
      </c>
      <c r="Q106" s="32">
        <v>13.6</v>
      </c>
      <c r="R106" s="32">
        <v>0</v>
      </c>
      <c r="S106" s="32">
        <v>0</v>
      </c>
      <c r="T106" s="32">
        <v>15</v>
      </c>
      <c r="U106" s="32">
        <v>15</v>
      </c>
      <c r="V106" s="287" t="s">
        <v>124</v>
      </c>
      <c r="W106" s="290">
        <v>2</v>
      </c>
      <c r="X106" s="290">
        <v>2</v>
      </c>
      <c r="Y106" s="290">
        <v>2</v>
      </c>
      <c r="Z106" s="5"/>
      <c r="AA106" s="5"/>
      <c r="AB106" s="5"/>
      <c r="AC106" s="5"/>
      <c r="AD106" s="5"/>
    </row>
    <row r="107" spans="1:30" s="71" customFormat="1" ht="11.25" hidden="1" customHeight="1" x14ac:dyDescent="0.2">
      <c r="A107" s="459"/>
      <c r="B107" s="318"/>
      <c r="C107" s="341"/>
      <c r="D107" s="242"/>
      <c r="E107" s="308"/>
      <c r="F107" s="222"/>
      <c r="G107" s="54" t="s">
        <v>16</v>
      </c>
      <c r="H107" s="32"/>
      <c r="I107" s="32"/>
      <c r="J107" s="32"/>
      <c r="K107" s="32"/>
      <c r="L107" s="91">
        <v>0</v>
      </c>
      <c r="M107" s="32">
        <v>0</v>
      </c>
      <c r="N107" s="32">
        <v>0</v>
      </c>
      <c r="O107" s="32">
        <v>0</v>
      </c>
      <c r="P107" s="91">
        <v>0</v>
      </c>
      <c r="Q107" s="32">
        <v>0</v>
      </c>
      <c r="R107" s="32">
        <v>0</v>
      </c>
      <c r="S107" s="32">
        <v>0</v>
      </c>
      <c r="T107" s="32">
        <v>0</v>
      </c>
      <c r="U107" s="32">
        <v>0</v>
      </c>
      <c r="V107" s="288"/>
      <c r="W107" s="291"/>
      <c r="X107" s="291"/>
      <c r="Y107" s="291"/>
      <c r="Z107" s="5"/>
      <c r="AA107" s="5"/>
      <c r="AB107" s="5"/>
      <c r="AC107" s="5"/>
      <c r="AD107" s="5"/>
    </row>
    <row r="108" spans="1:30" s="71" customFormat="1" ht="18.75" customHeight="1" x14ac:dyDescent="0.2">
      <c r="A108" s="459"/>
      <c r="B108" s="318"/>
      <c r="C108" s="341"/>
      <c r="D108" s="242"/>
      <c r="E108" s="308"/>
      <c r="F108" s="222"/>
      <c r="G108" s="54"/>
      <c r="H108" s="32">
        <v>0</v>
      </c>
      <c r="I108" s="32">
        <v>0</v>
      </c>
      <c r="J108" s="32">
        <v>0</v>
      </c>
      <c r="K108" s="32">
        <v>0</v>
      </c>
      <c r="L108" s="91">
        <v>0</v>
      </c>
      <c r="M108" s="32">
        <v>0</v>
      </c>
      <c r="N108" s="32">
        <v>0</v>
      </c>
      <c r="O108" s="32">
        <v>0</v>
      </c>
      <c r="P108" s="91">
        <v>0</v>
      </c>
      <c r="Q108" s="32">
        <v>0</v>
      </c>
      <c r="R108" s="32">
        <v>0</v>
      </c>
      <c r="S108" s="32">
        <v>0</v>
      </c>
      <c r="T108" s="32">
        <v>0</v>
      </c>
      <c r="U108" s="32">
        <v>0</v>
      </c>
      <c r="V108" s="288"/>
      <c r="W108" s="291"/>
      <c r="X108" s="291"/>
      <c r="Y108" s="291"/>
      <c r="Z108" s="5"/>
      <c r="AA108" s="5"/>
      <c r="AB108" s="5"/>
      <c r="AC108" s="5"/>
      <c r="AD108" s="5"/>
    </row>
    <row r="109" spans="1:30" ht="15.75" customHeight="1" x14ac:dyDescent="0.2">
      <c r="A109" s="459"/>
      <c r="B109" s="318"/>
      <c r="C109" s="341"/>
      <c r="D109" s="243"/>
      <c r="E109" s="308"/>
      <c r="F109" s="223"/>
      <c r="G109" s="66" t="s">
        <v>13</v>
      </c>
      <c r="H109" s="35">
        <v>6.28</v>
      </c>
      <c r="I109" s="35">
        <v>6.28</v>
      </c>
      <c r="J109" s="35">
        <v>0</v>
      </c>
      <c r="K109" s="35">
        <v>0</v>
      </c>
      <c r="L109" s="35">
        <v>13.6</v>
      </c>
      <c r="M109" s="35">
        <v>13.6</v>
      </c>
      <c r="N109" s="35">
        <v>0</v>
      </c>
      <c r="O109" s="35">
        <v>0</v>
      </c>
      <c r="P109" s="35">
        <v>13.6</v>
      </c>
      <c r="Q109" s="35">
        <v>13.6</v>
      </c>
      <c r="R109" s="35">
        <v>0</v>
      </c>
      <c r="S109" s="35">
        <v>0</v>
      </c>
      <c r="T109" s="35">
        <v>15</v>
      </c>
      <c r="U109" s="35">
        <v>15</v>
      </c>
      <c r="V109" s="289"/>
      <c r="W109" s="292"/>
      <c r="X109" s="292"/>
      <c r="Y109" s="292"/>
    </row>
    <row r="110" spans="1:30" ht="18" customHeight="1" x14ac:dyDescent="0.2">
      <c r="A110" s="325" t="s">
        <v>21</v>
      </c>
      <c r="B110" s="318" t="s">
        <v>23</v>
      </c>
      <c r="C110" s="317" t="s">
        <v>64</v>
      </c>
      <c r="D110" s="241" t="s">
        <v>147</v>
      </c>
      <c r="E110" s="221" t="s">
        <v>118</v>
      </c>
      <c r="F110" s="308" t="s">
        <v>30</v>
      </c>
      <c r="G110" s="202" t="s">
        <v>151</v>
      </c>
      <c r="H110" s="69">
        <v>7.0000000000000007E-2</v>
      </c>
      <c r="I110" s="69">
        <v>7.0000000000000007E-2</v>
      </c>
      <c r="J110" s="69">
        <v>0</v>
      </c>
      <c r="K110" s="69">
        <v>0</v>
      </c>
      <c r="L110" s="69">
        <v>0.5</v>
      </c>
      <c r="M110" s="69">
        <v>0</v>
      </c>
      <c r="N110" s="69">
        <v>0</v>
      </c>
      <c r="O110" s="69">
        <v>0</v>
      </c>
      <c r="P110" s="69">
        <v>0.5</v>
      </c>
      <c r="Q110" s="69">
        <v>0.5</v>
      </c>
      <c r="R110" s="69">
        <v>0</v>
      </c>
      <c r="S110" s="69">
        <v>0</v>
      </c>
      <c r="T110" s="70">
        <v>0</v>
      </c>
      <c r="U110" s="70">
        <v>0</v>
      </c>
      <c r="V110" s="229" t="s">
        <v>181</v>
      </c>
      <c r="W110" s="232">
        <v>100</v>
      </c>
      <c r="X110" s="232">
        <v>0</v>
      </c>
      <c r="Y110" s="232">
        <v>0</v>
      </c>
    </row>
    <row r="111" spans="1:30" ht="18" customHeight="1" x14ac:dyDescent="0.2">
      <c r="A111" s="325"/>
      <c r="B111" s="318"/>
      <c r="C111" s="317"/>
      <c r="D111" s="242"/>
      <c r="E111" s="222"/>
      <c r="F111" s="308"/>
      <c r="G111" s="125" t="s">
        <v>16</v>
      </c>
      <c r="H111" s="69">
        <v>7.0000000000000007E-2</v>
      </c>
      <c r="I111" s="69">
        <v>7.0000000000000007E-2</v>
      </c>
      <c r="J111" s="69">
        <v>0</v>
      </c>
      <c r="K111" s="69">
        <v>0</v>
      </c>
      <c r="L111" s="69">
        <v>0.5</v>
      </c>
      <c r="M111" s="69">
        <v>0.5</v>
      </c>
      <c r="N111" s="69">
        <v>0</v>
      </c>
      <c r="O111" s="69">
        <v>0</v>
      </c>
      <c r="P111" s="69">
        <v>0.5</v>
      </c>
      <c r="Q111" s="69">
        <v>0.5</v>
      </c>
      <c r="R111" s="69">
        <v>0</v>
      </c>
      <c r="S111" s="69">
        <v>0</v>
      </c>
      <c r="T111" s="70">
        <v>0</v>
      </c>
      <c r="U111" s="70">
        <v>0</v>
      </c>
      <c r="V111" s="230"/>
      <c r="W111" s="233"/>
      <c r="X111" s="233"/>
      <c r="Y111" s="233"/>
    </row>
    <row r="112" spans="1:30" ht="16.5" customHeight="1" x14ac:dyDescent="0.2">
      <c r="A112" s="325"/>
      <c r="B112" s="318"/>
      <c r="C112" s="317"/>
      <c r="D112" s="242"/>
      <c r="E112" s="222"/>
      <c r="F112" s="308"/>
      <c r="G112" s="114" t="s">
        <v>65</v>
      </c>
      <c r="H112" s="32">
        <v>0.79</v>
      </c>
      <c r="I112" s="32">
        <v>0.79</v>
      </c>
      <c r="J112" s="32">
        <v>0</v>
      </c>
      <c r="K112" s="32">
        <v>0</v>
      </c>
      <c r="L112" s="32">
        <v>4</v>
      </c>
      <c r="M112" s="32">
        <v>4</v>
      </c>
      <c r="N112" s="32">
        <v>0</v>
      </c>
      <c r="O112" s="32">
        <v>0</v>
      </c>
      <c r="P112" s="32">
        <v>4</v>
      </c>
      <c r="Q112" s="32">
        <v>4</v>
      </c>
      <c r="R112" s="32">
        <v>0</v>
      </c>
      <c r="S112" s="32">
        <v>0</v>
      </c>
      <c r="T112" s="36">
        <v>0</v>
      </c>
      <c r="U112" s="36">
        <v>0</v>
      </c>
      <c r="V112" s="230"/>
      <c r="W112" s="233"/>
      <c r="X112" s="233"/>
      <c r="Y112" s="233"/>
    </row>
    <row r="113" spans="1:25" ht="11.25" customHeight="1" x14ac:dyDescent="0.2">
      <c r="A113" s="325"/>
      <c r="B113" s="318"/>
      <c r="C113" s="317"/>
      <c r="D113" s="243"/>
      <c r="E113" s="223"/>
      <c r="F113" s="308"/>
      <c r="G113" s="39" t="s">
        <v>13</v>
      </c>
      <c r="H113" s="31">
        <f>SUM(H110:H112)</f>
        <v>0.93</v>
      </c>
      <c r="I113" s="31">
        <v>0.93</v>
      </c>
      <c r="J113" s="31">
        <v>0</v>
      </c>
      <c r="K113" s="31">
        <v>0</v>
      </c>
      <c r="L113" s="31">
        <v>5</v>
      </c>
      <c r="M113" s="31">
        <v>5</v>
      </c>
      <c r="N113" s="31">
        <f t="shared" ref="N113:U113" si="52">SUM(N110:N112)</f>
        <v>0</v>
      </c>
      <c r="O113" s="31">
        <f t="shared" si="52"/>
        <v>0</v>
      </c>
      <c r="P113" s="31">
        <v>5</v>
      </c>
      <c r="Q113" s="31">
        <v>5</v>
      </c>
      <c r="R113" s="31">
        <f t="shared" ref="R113:S113" si="53">SUM(R110:R112)</f>
        <v>0</v>
      </c>
      <c r="S113" s="31">
        <f t="shared" si="53"/>
        <v>0</v>
      </c>
      <c r="T113" s="31">
        <f t="shared" si="52"/>
        <v>0</v>
      </c>
      <c r="U113" s="31">
        <f t="shared" si="52"/>
        <v>0</v>
      </c>
      <c r="V113" s="231"/>
      <c r="W113" s="234"/>
      <c r="X113" s="234"/>
      <c r="Y113" s="234"/>
    </row>
    <row r="114" spans="1:25" ht="13.5" customHeight="1" x14ac:dyDescent="0.2">
      <c r="A114" s="325" t="s">
        <v>21</v>
      </c>
      <c r="B114" s="318" t="s">
        <v>23</v>
      </c>
      <c r="C114" s="317" t="s">
        <v>23</v>
      </c>
      <c r="D114" s="339" t="s">
        <v>149</v>
      </c>
      <c r="E114" s="308" t="s">
        <v>58</v>
      </c>
      <c r="F114" s="308" t="s">
        <v>30</v>
      </c>
      <c r="G114" s="37" t="s">
        <v>17</v>
      </c>
      <c r="H114" s="32">
        <v>28.7</v>
      </c>
      <c r="I114" s="32">
        <v>0</v>
      </c>
      <c r="J114" s="32">
        <v>0</v>
      </c>
      <c r="K114" s="32">
        <v>28.7</v>
      </c>
      <c r="L114" s="32">
        <v>28.7</v>
      </c>
      <c r="M114" s="32">
        <v>0</v>
      </c>
      <c r="N114" s="32">
        <v>0</v>
      </c>
      <c r="O114" s="32">
        <v>28.7</v>
      </c>
      <c r="P114" s="32">
        <v>48.7</v>
      </c>
      <c r="Q114" s="32">
        <v>0</v>
      </c>
      <c r="R114" s="32">
        <v>0</v>
      </c>
      <c r="S114" s="32">
        <v>48.7</v>
      </c>
      <c r="T114" s="32">
        <v>28.7</v>
      </c>
      <c r="U114" s="32">
        <v>28.7</v>
      </c>
      <c r="V114" s="229" t="s">
        <v>115</v>
      </c>
      <c r="W114" s="241">
        <v>1</v>
      </c>
      <c r="X114" s="293">
        <v>1</v>
      </c>
      <c r="Y114" s="295">
        <v>1</v>
      </c>
    </row>
    <row r="115" spans="1:25" ht="19.5" customHeight="1" x14ac:dyDescent="0.2">
      <c r="A115" s="212"/>
      <c r="B115" s="209"/>
      <c r="C115" s="282"/>
      <c r="D115" s="241"/>
      <c r="E115" s="221"/>
      <c r="F115" s="221"/>
      <c r="G115" s="37" t="s">
        <v>107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230"/>
      <c r="W115" s="243"/>
      <c r="X115" s="294"/>
      <c r="Y115" s="296"/>
    </row>
    <row r="116" spans="1:25" ht="13.5" customHeight="1" x14ac:dyDescent="0.2">
      <c r="A116" s="212"/>
      <c r="B116" s="209"/>
      <c r="C116" s="282"/>
      <c r="D116" s="241"/>
      <c r="E116" s="221"/>
      <c r="F116" s="221"/>
      <c r="G116" s="39" t="s">
        <v>13</v>
      </c>
      <c r="H116" s="31">
        <v>28.7</v>
      </c>
      <c r="I116" s="31">
        <v>0</v>
      </c>
      <c r="J116" s="31">
        <v>0</v>
      </c>
      <c r="K116" s="31">
        <v>28.7</v>
      </c>
      <c r="L116" s="31">
        <v>28.7</v>
      </c>
      <c r="M116" s="31">
        <f>SUM(M114:M115)</f>
        <v>0</v>
      </c>
      <c r="N116" s="31">
        <f>SUM(N115:N115)</f>
        <v>0</v>
      </c>
      <c r="O116" s="31">
        <v>28.7</v>
      </c>
      <c r="P116" s="31">
        <f>SUM(P114+P115)</f>
        <v>48.7</v>
      </c>
      <c r="Q116" s="31">
        <f>SUM(Q114+Q115)</f>
        <v>0</v>
      </c>
      <c r="R116" s="31">
        <v>0</v>
      </c>
      <c r="S116" s="31">
        <v>48.7</v>
      </c>
      <c r="T116" s="31">
        <v>28.7</v>
      </c>
      <c r="U116" s="31">
        <v>28.7</v>
      </c>
      <c r="V116" s="231"/>
      <c r="W116" s="97">
        <v>1</v>
      </c>
      <c r="X116" s="97">
        <v>1</v>
      </c>
      <c r="Y116" s="97">
        <v>1</v>
      </c>
    </row>
    <row r="117" spans="1:25" ht="19.5" customHeight="1" x14ac:dyDescent="0.2">
      <c r="A117" s="212" t="s">
        <v>21</v>
      </c>
      <c r="B117" s="209" t="s">
        <v>23</v>
      </c>
      <c r="C117" s="282" t="s">
        <v>158</v>
      </c>
      <c r="D117" s="257" t="s">
        <v>178</v>
      </c>
      <c r="E117" s="221" t="s">
        <v>55</v>
      </c>
      <c r="F117" s="221" t="s">
        <v>30</v>
      </c>
      <c r="G117" s="159" t="s">
        <v>65</v>
      </c>
      <c r="H117" s="32">
        <v>0</v>
      </c>
      <c r="I117" s="32">
        <v>0</v>
      </c>
      <c r="J117" s="32">
        <v>0</v>
      </c>
      <c r="K117" s="32">
        <v>0</v>
      </c>
      <c r="L117" s="32">
        <v>42.1</v>
      </c>
      <c r="M117" s="32">
        <v>42.1</v>
      </c>
      <c r="N117" s="32">
        <v>0</v>
      </c>
      <c r="O117" s="32">
        <v>0</v>
      </c>
      <c r="P117" s="32">
        <v>42.1</v>
      </c>
      <c r="Q117" s="32">
        <v>42.1</v>
      </c>
      <c r="R117" s="32">
        <v>0</v>
      </c>
      <c r="S117" s="32">
        <v>0</v>
      </c>
      <c r="T117" s="32">
        <v>70.2</v>
      </c>
      <c r="U117" s="32">
        <v>0</v>
      </c>
      <c r="V117" s="224" t="s">
        <v>181</v>
      </c>
      <c r="W117" s="75">
        <v>100</v>
      </c>
      <c r="X117" s="75">
        <v>0</v>
      </c>
      <c r="Y117" s="75">
        <v>0</v>
      </c>
    </row>
    <row r="118" spans="1:25" ht="19.5" customHeight="1" x14ac:dyDescent="0.2">
      <c r="A118" s="213"/>
      <c r="B118" s="210"/>
      <c r="C118" s="283"/>
      <c r="D118" s="258"/>
      <c r="E118" s="222"/>
      <c r="F118" s="222"/>
      <c r="G118" s="127" t="s">
        <v>151</v>
      </c>
      <c r="H118" s="32">
        <v>0</v>
      </c>
      <c r="I118" s="32">
        <v>0</v>
      </c>
      <c r="J118" s="32">
        <v>0</v>
      </c>
      <c r="K118" s="32">
        <v>0</v>
      </c>
      <c r="L118" s="32">
        <v>2.2000000000000002</v>
      </c>
      <c r="M118" s="32">
        <v>2.2000000000000002</v>
      </c>
      <c r="N118" s="32">
        <v>0</v>
      </c>
      <c r="O118" s="32">
        <v>0</v>
      </c>
      <c r="P118" s="32">
        <v>2.2000000000000002</v>
      </c>
      <c r="Q118" s="32">
        <v>2.2000000000000002</v>
      </c>
      <c r="R118" s="32">
        <v>0</v>
      </c>
      <c r="S118" s="32">
        <v>0</v>
      </c>
      <c r="T118" s="32">
        <v>3.7</v>
      </c>
      <c r="U118" s="32">
        <v>0</v>
      </c>
      <c r="V118" s="225"/>
      <c r="W118" s="75"/>
      <c r="X118" s="75"/>
      <c r="Y118" s="75"/>
    </row>
    <row r="119" spans="1:25" ht="24.75" customHeight="1" x14ac:dyDescent="0.2">
      <c r="A119" s="214"/>
      <c r="B119" s="211"/>
      <c r="C119" s="284"/>
      <c r="D119" s="259"/>
      <c r="E119" s="223"/>
      <c r="F119" s="223"/>
      <c r="G119" s="66" t="s">
        <v>13</v>
      </c>
      <c r="H119" s="35">
        <v>0</v>
      </c>
      <c r="I119" s="35">
        <v>0</v>
      </c>
      <c r="J119" s="35">
        <v>0</v>
      </c>
      <c r="K119" s="35">
        <v>0</v>
      </c>
      <c r="L119" s="35">
        <v>44.3</v>
      </c>
      <c r="M119" s="35">
        <v>44.3</v>
      </c>
      <c r="N119" s="35">
        <v>0</v>
      </c>
      <c r="O119" s="35">
        <v>0</v>
      </c>
      <c r="P119" s="35">
        <v>44.3</v>
      </c>
      <c r="Q119" s="35">
        <v>44.3</v>
      </c>
      <c r="R119" s="35">
        <v>0</v>
      </c>
      <c r="S119" s="35">
        <v>0</v>
      </c>
      <c r="T119" s="35">
        <v>73.900000000000006</v>
      </c>
      <c r="U119" s="35">
        <v>0</v>
      </c>
      <c r="V119" s="226"/>
      <c r="W119" s="112">
        <v>100</v>
      </c>
      <c r="X119" s="112">
        <v>0</v>
      </c>
      <c r="Y119" s="112">
        <v>0</v>
      </c>
    </row>
    <row r="120" spans="1:25" ht="15.6" customHeight="1" x14ac:dyDescent="0.2">
      <c r="A120" s="264" t="s">
        <v>21</v>
      </c>
      <c r="B120" s="238" t="s">
        <v>23</v>
      </c>
      <c r="C120" s="215" t="s">
        <v>126</v>
      </c>
      <c r="D120" s="257" t="s">
        <v>155</v>
      </c>
      <c r="E120" s="221" t="s">
        <v>55</v>
      </c>
      <c r="F120" s="221" t="s">
        <v>30</v>
      </c>
      <c r="G120" s="203" t="s">
        <v>151</v>
      </c>
      <c r="H120" s="32">
        <v>7.39</v>
      </c>
      <c r="I120" s="32">
        <v>7.39</v>
      </c>
      <c r="J120" s="89">
        <v>0</v>
      </c>
      <c r="K120" s="32">
        <v>0</v>
      </c>
      <c r="L120" s="89">
        <v>71.7</v>
      </c>
      <c r="M120" s="89">
        <v>71.7</v>
      </c>
      <c r="N120" s="32">
        <v>0</v>
      </c>
      <c r="O120" s="32">
        <v>0</v>
      </c>
      <c r="P120" s="89">
        <v>71.7</v>
      </c>
      <c r="Q120" s="89">
        <v>71.7</v>
      </c>
      <c r="R120" s="32">
        <v>0</v>
      </c>
      <c r="S120" s="32">
        <v>0</v>
      </c>
      <c r="T120" s="32">
        <v>0</v>
      </c>
      <c r="U120" s="32">
        <v>0</v>
      </c>
      <c r="V120" s="229" t="s">
        <v>181</v>
      </c>
      <c r="W120" s="232">
        <v>100</v>
      </c>
      <c r="X120" s="232">
        <v>0</v>
      </c>
      <c r="Y120" s="232">
        <v>0</v>
      </c>
    </row>
    <row r="121" spans="1:25" ht="15" customHeight="1" x14ac:dyDescent="0.2">
      <c r="A121" s="252"/>
      <c r="B121" s="265"/>
      <c r="C121" s="260"/>
      <c r="D121" s="262"/>
      <c r="E121" s="252"/>
      <c r="F121" s="252"/>
      <c r="G121" s="137" t="s">
        <v>16</v>
      </c>
      <c r="H121" s="32">
        <v>7.39</v>
      </c>
      <c r="I121" s="69">
        <v>7.39</v>
      </c>
      <c r="J121" s="32">
        <v>0</v>
      </c>
      <c r="K121" s="69">
        <v>0</v>
      </c>
      <c r="L121" s="166">
        <v>2</v>
      </c>
      <c r="M121" s="166">
        <v>2</v>
      </c>
      <c r="N121" s="69">
        <v>0</v>
      </c>
      <c r="O121" s="69">
        <v>0</v>
      </c>
      <c r="P121" s="166">
        <v>2</v>
      </c>
      <c r="Q121" s="166">
        <v>2</v>
      </c>
      <c r="R121" s="69">
        <v>0</v>
      </c>
      <c r="S121" s="69">
        <v>0</v>
      </c>
      <c r="T121" s="69">
        <v>0</v>
      </c>
      <c r="U121" s="69">
        <v>0</v>
      </c>
      <c r="V121" s="230"/>
      <c r="W121" s="233"/>
      <c r="X121" s="233"/>
      <c r="Y121" s="233"/>
    </row>
    <row r="122" spans="1:25" ht="19.149999999999999" customHeight="1" x14ac:dyDescent="0.2">
      <c r="A122" s="252"/>
      <c r="B122" s="265"/>
      <c r="C122" s="260"/>
      <c r="D122" s="262"/>
      <c r="E122" s="252"/>
      <c r="F122" s="252"/>
      <c r="G122" s="138" t="s">
        <v>65</v>
      </c>
      <c r="H122" s="32">
        <v>38.5</v>
      </c>
      <c r="I122" s="32">
        <v>38.5</v>
      </c>
      <c r="J122" s="32">
        <v>0</v>
      </c>
      <c r="K122" s="32">
        <v>0</v>
      </c>
      <c r="L122" s="89">
        <v>22.1</v>
      </c>
      <c r="M122" s="89">
        <v>22.1</v>
      </c>
      <c r="N122" s="32">
        <v>0</v>
      </c>
      <c r="O122" s="32">
        <v>0</v>
      </c>
      <c r="P122" s="89">
        <v>22.1</v>
      </c>
      <c r="Q122" s="89">
        <v>22.1</v>
      </c>
      <c r="R122" s="32">
        <v>0</v>
      </c>
      <c r="S122" s="32">
        <v>0</v>
      </c>
      <c r="T122" s="32">
        <v>0</v>
      </c>
      <c r="U122" s="32">
        <v>0</v>
      </c>
      <c r="V122" s="230"/>
      <c r="W122" s="233"/>
      <c r="X122" s="233"/>
      <c r="Y122" s="233"/>
    </row>
    <row r="123" spans="1:25" ht="18.600000000000001" customHeight="1" x14ac:dyDescent="0.2">
      <c r="A123" s="253"/>
      <c r="B123" s="266"/>
      <c r="C123" s="261"/>
      <c r="D123" s="263"/>
      <c r="E123" s="253"/>
      <c r="F123" s="253"/>
      <c r="G123" s="39" t="s">
        <v>13</v>
      </c>
      <c r="H123" s="31">
        <f>SUM(H120:H122)</f>
        <v>53.28</v>
      </c>
      <c r="I123" s="31">
        <f>SUM(I120:I122)</f>
        <v>53.28</v>
      </c>
      <c r="J123" s="31">
        <f>SUM(S122)</f>
        <v>0</v>
      </c>
      <c r="K123" s="31">
        <v>0</v>
      </c>
      <c r="L123" s="100">
        <v>95.8</v>
      </c>
      <c r="M123" s="100">
        <f t="shared" ref="M123:O123" si="54">SUM(M120:M122)</f>
        <v>95.800000000000011</v>
      </c>
      <c r="N123" s="31">
        <f t="shared" si="54"/>
        <v>0</v>
      </c>
      <c r="O123" s="31">
        <f t="shared" si="54"/>
        <v>0</v>
      </c>
      <c r="P123" s="100">
        <v>95.8</v>
      </c>
      <c r="Q123" s="100">
        <f t="shared" ref="Q123:S123" si="55">SUM(Q120:Q122)</f>
        <v>95.800000000000011</v>
      </c>
      <c r="R123" s="31">
        <f t="shared" si="55"/>
        <v>0</v>
      </c>
      <c r="S123" s="31">
        <f t="shared" si="55"/>
        <v>0</v>
      </c>
      <c r="T123" s="31">
        <f t="shared" ref="T123:U123" si="56">SUM(T120:T122)</f>
        <v>0</v>
      </c>
      <c r="U123" s="31">
        <f t="shared" si="56"/>
        <v>0</v>
      </c>
      <c r="V123" s="231"/>
      <c r="W123" s="234"/>
      <c r="X123" s="234"/>
      <c r="Y123" s="234"/>
    </row>
    <row r="124" spans="1:25" ht="13.15" customHeight="1" x14ac:dyDescent="0.2">
      <c r="A124" s="244" t="s">
        <v>21</v>
      </c>
      <c r="B124" s="209" t="s">
        <v>23</v>
      </c>
      <c r="C124" s="249" t="s">
        <v>160</v>
      </c>
      <c r="D124" s="241" t="s">
        <v>154</v>
      </c>
      <c r="E124" s="254" t="s">
        <v>58</v>
      </c>
      <c r="F124" s="221" t="s">
        <v>30</v>
      </c>
      <c r="G124" s="138" t="s">
        <v>17</v>
      </c>
      <c r="H124" s="32">
        <v>9</v>
      </c>
      <c r="I124" s="32">
        <v>9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32">
        <v>0</v>
      </c>
      <c r="P124" s="32">
        <v>0</v>
      </c>
      <c r="Q124" s="32">
        <v>0</v>
      </c>
      <c r="R124" s="32">
        <v>0</v>
      </c>
      <c r="S124" s="32">
        <v>0</v>
      </c>
      <c r="T124" s="32">
        <v>0</v>
      </c>
      <c r="U124" s="32">
        <v>0</v>
      </c>
      <c r="V124" s="229" t="s">
        <v>181</v>
      </c>
      <c r="W124" s="232">
        <v>100</v>
      </c>
      <c r="X124" s="232">
        <v>100</v>
      </c>
      <c r="Y124" s="232">
        <v>100</v>
      </c>
    </row>
    <row r="125" spans="1:25" ht="12.6" customHeight="1" x14ac:dyDescent="0.2">
      <c r="A125" s="245"/>
      <c r="B125" s="247"/>
      <c r="C125" s="250"/>
      <c r="D125" s="252"/>
      <c r="E125" s="255"/>
      <c r="F125" s="252"/>
      <c r="G125" s="137" t="s">
        <v>16</v>
      </c>
      <c r="H125" s="69">
        <v>738.01</v>
      </c>
      <c r="I125" s="69">
        <v>738.01</v>
      </c>
      <c r="J125" s="69">
        <v>0</v>
      </c>
      <c r="K125" s="69">
        <v>0</v>
      </c>
      <c r="L125" s="69">
        <v>0</v>
      </c>
      <c r="M125" s="69">
        <v>0</v>
      </c>
      <c r="N125" s="69">
        <v>0</v>
      </c>
      <c r="O125" s="69">
        <v>0</v>
      </c>
      <c r="P125" s="69">
        <v>0</v>
      </c>
      <c r="Q125" s="69">
        <v>0</v>
      </c>
      <c r="R125" s="69">
        <v>0</v>
      </c>
      <c r="S125" s="69">
        <v>0</v>
      </c>
      <c r="T125" s="69">
        <v>0</v>
      </c>
      <c r="U125" s="69">
        <v>0</v>
      </c>
      <c r="V125" s="230"/>
      <c r="W125" s="233"/>
      <c r="X125" s="233"/>
      <c r="Y125" s="233"/>
    </row>
    <row r="126" spans="1:25" ht="14.45" customHeight="1" x14ac:dyDescent="0.2">
      <c r="A126" s="245"/>
      <c r="B126" s="247"/>
      <c r="C126" s="250"/>
      <c r="D126" s="252"/>
      <c r="E126" s="255"/>
      <c r="F126" s="252"/>
      <c r="G126" s="138" t="s">
        <v>65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32">
        <v>0</v>
      </c>
      <c r="R126" s="32">
        <v>0</v>
      </c>
      <c r="S126" s="32">
        <v>0</v>
      </c>
      <c r="T126" s="32">
        <v>0</v>
      </c>
      <c r="U126" s="32">
        <v>0</v>
      </c>
      <c r="V126" s="230"/>
      <c r="W126" s="233"/>
      <c r="X126" s="233"/>
      <c r="Y126" s="233"/>
    </row>
    <row r="127" spans="1:25" ht="17.45" customHeight="1" x14ac:dyDescent="0.2">
      <c r="A127" s="246"/>
      <c r="B127" s="248"/>
      <c r="C127" s="251"/>
      <c r="D127" s="253"/>
      <c r="E127" s="256"/>
      <c r="F127" s="253"/>
      <c r="G127" s="39" t="s">
        <v>13</v>
      </c>
      <c r="H127" s="31">
        <f>SUM(H124:H126)</f>
        <v>747.01</v>
      </c>
      <c r="I127" s="31">
        <f>SUM(I124:I126)</f>
        <v>747.01</v>
      </c>
      <c r="J127" s="31">
        <v>9</v>
      </c>
      <c r="K127" s="31">
        <v>0</v>
      </c>
      <c r="L127" s="31">
        <f t="shared" ref="L127:S127" si="57">SUM(L124:L126)</f>
        <v>0</v>
      </c>
      <c r="M127" s="31">
        <f t="shared" si="57"/>
        <v>0</v>
      </c>
      <c r="N127" s="31">
        <f t="shared" si="57"/>
        <v>0</v>
      </c>
      <c r="O127" s="31">
        <f t="shared" si="57"/>
        <v>0</v>
      </c>
      <c r="P127" s="31">
        <f t="shared" si="57"/>
        <v>0</v>
      </c>
      <c r="Q127" s="31">
        <f t="shared" si="57"/>
        <v>0</v>
      </c>
      <c r="R127" s="31">
        <f t="shared" si="57"/>
        <v>0</v>
      </c>
      <c r="S127" s="31">
        <f t="shared" si="57"/>
        <v>0</v>
      </c>
      <c r="T127" s="31">
        <f t="shared" ref="T127:U127" si="58">SUM(T124:T126)</f>
        <v>0</v>
      </c>
      <c r="U127" s="31">
        <f t="shared" si="58"/>
        <v>0</v>
      </c>
      <c r="V127" s="231"/>
      <c r="W127" s="234"/>
      <c r="X127" s="234"/>
      <c r="Y127" s="234"/>
    </row>
    <row r="128" spans="1:25" ht="14.25" customHeight="1" x14ac:dyDescent="0.2">
      <c r="A128" s="212" t="s">
        <v>21</v>
      </c>
      <c r="B128" s="209" t="s">
        <v>23</v>
      </c>
      <c r="C128" s="282" t="s">
        <v>145</v>
      </c>
      <c r="D128" s="241" t="s">
        <v>141</v>
      </c>
      <c r="E128" s="221" t="s">
        <v>37</v>
      </c>
      <c r="F128" s="221" t="s">
        <v>30</v>
      </c>
      <c r="G128" s="116" t="s">
        <v>17</v>
      </c>
      <c r="H128" s="32">
        <v>21.8</v>
      </c>
      <c r="I128" s="32">
        <v>21.8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0</v>
      </c>
      <c r="R128" s="32">
        <v>0</v>
      </c>
      <c r="S128" s="32">
        <v>0</v>
      </c>
      <c r="T128" s="32">
        <v>0</v>
      </c>
      <c r="U128" s="32">
        <v>0</v>
      </c>
      <c r="V128" s="224" t="s">
        <v>181</v>
      </c>
      <c r="W128" s="224">
        <v>100</v>
      </c>
      <c r="X128" s="224">
        <v>0</v>
      </c>
      <c r="Y128" s="224">
        <v>0</v>
      </c>
    </row>
    <row r="129" spans="1:25" ht="15.75" customHeight="1" x14ac:dyDescent="0.2">
      <c r="A129" s="213"/>
      <c r="B129" s="210"/>
      <c r="C129" s="283"/>
      <c r="D129" s="242"/>
      <c r="E129" s="222"/>
      <c r="F129" s="222"/>
      <c r="G129" s="116" t="s">
        <v>65</v>
      </c>
      <c r="H129" s="32">
        <v>115</v>
      </c>
      <c r="I129" s="32">
        <v>115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32">
        <v>0</v>
      </c>
      <c r="P129" s="32">
        <v>0</v>
      </c>
      <c r="Q129" s="32">
        <v>0</v>
      </c>
      <c r="R129" s="32">
        <v>0</v>
      </c>
      <c r="S129" s="32">
        <v>0</v>
      </c>
      <c r="T129" s="32">
        <v>0</v>
      </c>
      <c r="U129" s="32">
        <v>0</v>
      </c>
      <c r="V129" s="225"/>
      <c r="W129" s="226"/>
      <c r="X129" s="226"/>
      <c r="Y129" s="226"/>
    </row>
    <row r="130" spans="1:25" ht="12.75" customHeight="1" x14ac:dyDescent="0.2">
      <c r="A130" s="214"/>
      <c r="B130" s="211"/>
      <c r="C130" s="284"/>
      <c r="D130" s="243"/>
      <c r="E130" s="223"/>
      <c r="F130" s="223"/>
      <c r="G130" s="66" t="s">
        <v>13</v>
      </c>
      <c r="H130" s="35">
        <v>136.80000000000001</v>
      </c>
      <c r="I130" s="35">
        <v>136.80000000000001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226"/>
      <c r="W130" s="112">
        <v>100</v>
      </c>
      <c r="X130" s="112">
        <v>0</v>
      </c>
      <c r="Y130" s="112">
        <v>0</v>
      </c>
    </row>
    <row r="131" spans="1:25" ht="12.75" customHeight="1" x14ac:dyDescent="0.2">
      <c r="A131" s="212" t="s">
        <v>21</v>
      </c>
      <c r="B131" s="209" t="s">
        <v>23</v>
      </c>
      <c r="C131" s="282" t="s">
        <v>146</v>
      </c>
      <c r="D131" s="257" t="s">
        <v>142</v>
      </c>
      <c r="E131" s="221" t="s">
        <v>37</v>
      </c>
      <c r="F131" s="221" t="s">
        <v>46</v>
      </c>
      <c r="G131" s="203" t="s">
        <v>151</v>
      </c>
      <c r="H131" s="32">
        <v>7</v>
      </c>
      <c r="I131" s="32">
        <v>7</v>
      </c>
      <c r="J131" s="32">
        <v>0</v>
      </c>
      <c r="K131" s="32">
        <v>0</v>
      </c>
      <c r="L131" s="32">
        <v>10.6</v>
      </c>
      <c r="M131" s="32">
        <v>10.6</v>
      </c>
      <c r="N131" s="32">
        <v>0</v>
      </c>
      <c r="O131" s="32">
        <v>0</v>
      </c>
      <c r="P131" s="32">
        <v>10.6</v>
      </c>
      <c r="Q131" s="32">
        <v>10.6</v>
      </c>
      <c r="R131" s="32">
        <v>0</v>
      </c>
      <c r="S131" s="32">
        <v>0</v>
      </c>
      <c r="T131" s="32">
        <v>0</v>
      </c>
      <c r="U131" s="32">
        <v>0</v>
      </c>
      <c r="V131" s="229" t="s">
        <v>181</v>
      </c>
      <c r="W131" s="224">
        <v>100</v>
      </c>
      <c r="X131" s="224">
        <v>0</v>
      </c>
      <c r="Y131" s="224">
        <v>0</v>
      </c>
    </row>
    <row r="132" spans="1:25" ht="12.75" customHeight="1" x14ac:dyDescent="0.2">
      <c r="A132" s="213"/>
      <c r="B132" s="210"/>
      <c r="C132" s="283"/>
      <c r="D132" s="258"/>
      <c r="E132" s="222"/>
      <c r="F132" s="222"/>
      <c r="G132" s="142" t="s">
        <v>16</v>
      </c>
      <c r="H132" s="32">
        <v>7.2</v>
      </c>
      <c r="I132" s="32">
        <v>7.2</v>
      </c>
      <c r="J132" s="32">
        <v>0</v>
      </c>
      <c r="K132" s="32">
        <v>0</v>
      </c>
      <c r="L132" s="32">
        <v>10.61</v>
      </c>
      <c r="M132" s="32">
        <v>10.61</v>
      </c>
      <c r="N132" s="32">
        <v>0</v>
      </c>
      <c r="O132" s="32">
        <v>0</v>
      </c>
      <c r="P132" s="32">
        <v>10.61</v>
      </c>
      <c r="Q132" s="32">
        <v>10.61</v>
      </c>
      <c r="R132" s="32">
        <v>0</v>
      </c>
      <c r="S132" s="32">
        <v>0</v>
      </c>
      <c r="T132" s="32">
        <v>0</v>
      </c>
      <c r="U132" s="32">
        <v>0</v>
      </c>
      <c r="V132" s="230"/>
      <c r="W132" s="225"/>
      <c r="X132" s="225"/>
      <c r="Y132" s="225"/>
    </row>
    <row r="133" spans="1:25" ht="12.75" customHeight="1" x14ac:dyDescent="0.2">
      <c r="A133" s="213"/>
      <c r="B133" s="210"/>
      <c r="C133" s="283"/>
      <c r="D133" s="258"/>
      <c r="E133" s="222"/>
      <c r="F133" s="222"/>
      <c r="G133" s="116" t="s">
        <v>65</v>
      </c>
      <c r="H133" s="32">
        <v>43.5</v>
      </c>
      <c r="I133" s="32">
        <v>43.5</v>
      </c>
      <c r="J133" s="32">
        <v>0</v>
      </c>
      <c r="K133" s="32">
        <v>0</v>
      </c>
      <c r="L133" s="32">
        <v>120.29</v>
      </c>
      <c r="M133" s="32">
        <v>120.29</v>
      </c>
      <c r="N133" s="32">
        <v>0</v>
      </c>
      <c r="O133" s="32">
        <v>0</v>
      </c>
      <c r="P133" s="32">
        <v>120.29</v>
      </c>
      <c r="Q133" s="32">
        <v>120.29</v>
      </c>
      <c r="R133" s="32">
        <v>0</v>
      </c>
      <c r="S133" s="32">
        <v>0</v>
      </c>
      <c r="T133" s="32">
        <v>0</v>
      </c>
      <c r="U133" s="32">
        <v>0</v>
      </c>
      <c r="V133" s="230"/>
      <c r="W133" s="226"/>
      <c r="X133" s="226"/>
      <c r="Y133" s="226"/>
    </row>
    <row r="134" spans="1:25" ht="12.75" customHeight="1" x14ac:dyDescent="0.2">
      <c r="A134" s="214"/>
      <c r="B134" s="211"/>
      <c r="C134" s="284"/>
      <c r="D134" s="259"/>
      <c r="E134" s="223"/>
      <c r="F134" s="223"/>
      <c r="G134" s="66" t="s">
        <v>13</v>
      </c>
      <c r="H134" s="35">
        <f>SUM(H131:H133)</f>
        <v>57.7</v>
      </c>
      <c r="I134" s="35">
        <f>SUM(I131:I133)</f>
        <v>57.7</v>
      </c>
      <c r="J134" s="35">
        <v>0</v>
      </c>
      <c r="K134" s="35">
        <v>0</v>
      </c>
      <c r="L134" s="35">
        <v>141.52000000000001</v>
      </c>
      <c r="M134" s="35">
        <v>141.52000000000001</v>
      </c>
      <c r="N134" s="35">
        <v>0</v>
      </c>
      <c r="O134" s="35">
        <v>0</v>
      </c>
      <c r="P134" s="35">
        <v>141.52000000000001</v>
      </c>
      <c r="Q134" s="35">
        <v>141.52000000000001</v>
      </c>
      <c r="R134" s="35">
        <v>0</v>
      </c>
      <c r="S134" s="35">
        <v>0</v>
      </c>
      <c r="T134" s="35">
        <v>0</v>
      </c>
      <c r="U134" s="35">
        <v>0</v>
      </c>
      <c r="V134" s="231"/>
      <c r="W134" s="112">
        <v>100</v>
      </c>
      <c r="X134" s="112">
        <v>0</v>
      </c>
      <c r="Y134" s="112">
        <v>0</v>
      </c>
    </row>
    <row r="135" spans="1:25" ht="13.5" customHeight="1" x14ac:dyDescent="0.2">
      <c r="A135" s="235" t="s">
        <v>21</v>
      </c>
      <c r="B135" s="238" t="s">
        <v>23</v>
      </c>
      <c r="C135" s="215" t="s">
        <v>128</v>
      </c>
      <c r="D135" s="241" t="s">
        <v>131</v>
      </c>
      <c r="E135" s="221" t="s">
        <v>37</v>
      </c>
      <c r="F135" s="221" t="s">
        <v>30</v>
      </c>
      <c r="G135" s="116" t="s">
        <v>16</v>
      </c>
      <c r="H135" s="32">
        <v>0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32">
        <v>0</v>
      </c>
      <c r="P135" s="32">
        <v>0</v>
      </c>
      <c r="Q135" s="32">
        <v>0</v>
      </c>
      <c r="R135" s="32">
        <v>0</v>
      </c>
      <c r="S135" s="32">
        <v>0</v>
      </c>
      <c r="T135" s="32">
        <v>0</v>
      </c>
      <c r="U135" s="32">
        <v>0</v>
      </c>
      <c r="V135" s="224" t="s">
        <v>181</v>
      </c>
      <c r="W135" s="224">
        <v>100</v>
      </c>
      <c r="X135" s="224">
        <v>100</v>
      </c>
      <c r="Y135" s="224">
        <v>100</v>
      </c>
    </row>
    <row r="136" spans="1:25" ht="13.5" customHeight="1" x14ac:dyDescent="0.2">
      <c r="A136" s="236"/>
      <c r="B136" s="239"/>
      <c r="C136" s="216"/>
      <c r="D136" s="242"/>
      <c r="E136" s="222"/>
      <c r="F136" s="222"/>
      <c r="G136" s="203" t="s">
        <v>151</v>
      </c>
      <c r="H136" s="91">
        <v>20</v>
      </c>
      <c r="I136" s="91">
        <v>20</v>
      </c>
      <c r="J136" s="32">
        <v>0</v>
      </c>
      <c r="K136" s="32">
        <v>0</v>
      </c>
      <c r="L136" s="89">
        <v>22</v>
      </c>
      <c r="M136" s="89">
        <v>22</v>
      </c>
      <c r="N136" s="32">
        <v>0</v>
      </c>
      <c r="O136" s="32">
        <v>0</v>
      </c>
      <c r="P136" s="89">
        <v>22</v>
      </c>
      <c r="Q136" s="89">
        <v>22</v>
      </c>
      <c r="R136" s="32">
        <v>0</v>
      </c>
      <c r="S136" s="32">
        <v>0</v>
      </c>
      <c r="T136" s="32">
        <v>23</v>
      </c>
      <c r="U136" s="32">
        <v>23</v>
      </c>
      <c r="V136" s="225"/>
      <c r="W136" s="226"/>
      <c r="X136" s="226"/>
      <c r="Y136" s="226"/>
    </row>
    <row r="137" spans="1:25" ht="13.5" customHeight="1" x14ac:dyDescent="0.2">
      <c r="A137" s="237"/>
      <c r="B137" s="240"/>
      <c r="C137" s="217"/>
      <c r="D137" s="243"/>
      <c r="E137" s="223"/>
      <c r="F137" s="223"/>
      <c r="G137" s="39" t="s">
        <v>13</v>
      </c>
      <c r="H137" s="31">
        <f t="shared" ref="H137:I137" si="59">SUM(H135:H136)</f>
        <v>20</v>
      </c>
      <c r="I137" s="31">
        <f t="shared" si="59"/>
        <v>20</v>
      </c>
      <c r="J137" s="31">
        <v>0</v>
      </c>
      <c r="K137" s="31">
        <v>0</v>
      </c>
      <c r="L137" s="31">
        <v>22</v>
      </c>
      <c r="M137" s="31">
        <f>SUM(M135:M136)</f>
        <v>22</v>
      </c>
      <c r="N137" s="31">
        <f t="shared" ref="N137:O137" si="60">SUM(N135:N136)</f>
        <v>0</v>
      </c>
      <c r="O137" s="31">
        <f t="shared" si="60"/>
        <v>0</v>
      </c>
      <c r="P137" s="31">
        <v>22</v>
      </c>
      <c r="Q137" s="31">
        <f>SUM(Q135:Q136)</f>
        <v>22</v>
      </c>
      <c r="R137" s="31">
        <f t="shared" ref="R137:S137" si="61">SUM(R135:R136)</f>
        <v>0</v>
      </c>
      <c r="S137" s="31">
        <f t="shared" si="61"/>
        <v>0</v>
      </c>
      <c r="T137" s="31">
        <v>23</v>
      </c>
      <c r="U137" s="31">
        <v>23</v>
      </c>
      <c r="V137" s="226"/>
      <c r="W137" s="97">
        <v>100</v>
      </c>
      <c r="X137" s="97">
        <v>100</v>
      </c>
      <c r="Y137" s="97">
        <v>100</v>
      </c>
    </row>
    <row r="138" spans="1:25" ht="13.5" customHeight="1" x14ac:dyDescent="0.2">
      <c r="A138" s="235" t="s">
        <v>21</v>
      </c>
      <c r="B138" s="238" t="s">
        <v>23</v>
      </c>
      <c r="C138" s="215" t="s">
        <v>157</v>
      </c>
      <c r="D138" s="218" t="s">
        <v>180</v>
      </c>
      <c r="E138" s="221" t="s">
        <v>179</v>
      </c>
      <c r="F138" s="221" t="s">
        <v>30</v>
      </c>
      <c r="G138" s="127" t="s">
        <v>65</v>
      </c>
      <c r="H138" s="91">
        <v>0</v>
      </c>
      <c r="I138" s="91">
        <v>0</v>
      </c>
      <c r="J138" s="91">
        <v>0</v>
      </c>
      <c r="K138" s="91">
        <v>0</v>
      </c>
      <c r="L138" s="91">
        <v>46.2</v>
      </c>
      <c r="M138" s="91">
        <v>46.2</v>
      </c>
      <c r="N138" s="91">
        <v>0</v>
      </c>
      <c r="O138" s="91">
        <v>0</v>
      </c>
      <c r="P138" s="91">
        <v>46.23</v>
      </c>
      <c r="Q138" s="91">
        <v>46.23</v>
      </c>
      <c r="R138" s="91">
        <v>0</v>
      </c>
      <c r="S138" s="91">
        <v>0</v>
      </c>
      <c r="T138" s="91">
        <v>0</v>
      </c>
      <c r="U138" s="91">
        <v>0</v>
      </c>
      <c r="V138" s="224" t="s">
        <v>181</v>
      </c>
      <c r="W138" s="227">
        <v>100</v>
      </c>
      <c r="X138" s="227">
        <v>0</v>
      </c>
      <c r="Y138" s="227">
        <v>0</v>
      </c>
    </row>
    <row r="139" spans="1:25" ht="13.5" customHeight="1" x14ac:dyDescent="0.2">
      <c r="A139" s="236"/>
      <c r="B139" s="239"/>
      <c r="C139" s="216"/>
      <c r="D139" s="219"/>
      <c r="E139" s="222"/>
      <c r="F139" s="222"/>
      <c r="G139" s="127" t="s">
        <v>151</v>
      </c>
      <c r="H139" s="91">
        <v>0</v>
      </c>
      <c r="I139" s="91">
        <v>0</v>
      </c>
      <c r="J139" s="91">
        <v>0</v>
      </c>
      <c r="K139" s="91">
        <v>0</v>
      </c>
      <c r="L139" s="91">
        <v>8.1999999999999993</v>
      </c>
      <c r="M139" s="91">
        <v>8.1999999999999993</v>
      </c>
      <c r="N139" s="91">
        <v>0</v>
      </c>
      <c r="O139" s="91">
        <v>0</v>
      </c>
      <c r="P139" s="91">
        <v>8.1999999999999993</v>
      </c>
      <c r="Q139" s="91">
        <v>8.1999999999999993</v>
      </c>
      <c r="R139" s="91">
        <v>0</v>
      </c>
      <c r="S139" s="91">
        <v>0</v>
      </c>
      <c r="T139" s="91">
        <v>0</v>
      </c>
      <c r="U139" s="91">
        <v>0</v>
      </c>
      <c r="V139" s="225"/>
      <c r="W139" s="228"/>
      <c r="X139" s="228"/>
      <c r="Y139" s="228"/>
    </row>
    <row r="140" spans="1:25" ht="39.75" customHeight="1" x14ac:dyDescent="0.2">
      <c r="A140" s="237"/>
      <c r="B140" s="240"/>
      <c r="C140" s="217"/>
      <c r="D140" s="220"/>
      <c r="E140" s="223"/>
      <c r="F140" s="223"/>
      <c r="G140" s="39" t="s">
        <v>13</v>
      </c>
      <c r="H140" s="31">
        <v>0</v>
      </c>
      <c r="I140" s="31">
        <v>0</v>
      </c>
      <c r="J140" s="31">
        <v>0</v>
      </c>
      <c r="K140" s="31">
        <v>0</v>
      </c>
      <c r="L140" s="31">
        <v>54.4</v>
      </c>
      <c r="M140" s="31">
        <v>54.4</v>
      </c>
      <c r="N140" s="31">
        <v>0</v>
      </c>
      <c r="O140" s="31">
        <v>0</v>
      </c>
      <c r="P140" s="31">
        <v>54.4</v>
      </c>
      <c r="Q140" s="31">
        <v>54.4</v>
      </c>
      <c r="R140" s="31">
        <v>0</v>
      </c>
      <c r="S140" s="31">
        <v>0</v>
      </c>
      <c r="T140" s="31">
        <v>0</v>
      </c>
      <c r="U140" s="31">
        <v>0</v>
      </c>
      <c r="V140" s="226"/>
      <c r="W140" s="97">
        <v>100</v>
      </c>
      <c r="X140" s="97">
        <v>0</v>
      </c>
      <c r="Y140" s="97">
        <v>0</v>
      </c>
    </row>
    <row r="141" spans="1:25" ht="12.75" customHeight="1" x14ac:dyDescent="0.2">
      <c r="A141" s="167" t="s">
        <v>21</v>
      </c>
      <c r="B141" s="198" t="s">
        <v>23</v>
      </c>
      <c r="C141" s="282" t="s">
        <v>129</v>
      </c>
      <c r="D141" s="338" t="s">
        <v>36</v>
      </c>
      <c r="E141" s="308" t="s">
        <v>37</v>
      </c>
      <c r="F141" s="319" t="s">
        <v>46</v>
      </c>
      <c r="G141" s="40" t="s">
        <v>33</v>
      </c>
      <c r="H141" s="32">
        <v>136.19999999999999</v>
      </c>
      <c r="I141" s="32">
        <v>136.19999999999999</v>
      </c>
      <c r="J141" s="32">
        <v>87.3</v>
      </c>
      <c r="K141" s="32">
        <v>0</v>
      </c>
      <c r="L141" s="89">
        <v>310.10000000000002</v>
      </c>
      <c r="M141" s="89">
        <v>310.10000000000002</v>
      </c>
      <c r="N141" s="89">
        <v>212.87</v>
      </c>
      <c r="O141" s="89">
        <v>0</v>
      </c>
      <c r="P141" s="89">
        <v>310.10000000000002</v>
      </c>
      <c r="Q141" s="89">
        <v>310.10000000000002</v>
      </c>
      <c r="R141" s="89">
        <v>210.77</v>
      </c>
      <c r="S141" s="89">
        <v>0</v>
      </c>
      <c r="T141" s="36">
        <v>320</v>
      </c>
      <c r="U141" s="36">
        <v>320</v>
      </c>
      <c r="V141" s="229" t="s">
        <v>181</v>
      </c>
      <c r="W141" s="115">
        <v>100</v>
      </c>
      <c r="X141" s="115">
        <v>100</v>
      </c>
      <c r="Y141" s="115">
        <v>100</v>
      </c>
    </row>
    <row r="142" spans="1:25" ht="13.5" customHeight="1" x14ac:dyDescent="0.2">
      <c r="A142" s="168"/>
      <c r="B142" s="199"/>
      <c r="C142" s="283"/>
      <c r="D142" s="338"/>
      <c r="E142" s="308"/>
      <c r="F142" s="320"/>
      <c r="G142" s="132" t="s">
        <v>151</v>
      </c>
      <c r="H142" s="32">
        <v>10.88</v>
      </c>
      <c r="I142" s="32">
        <v>10.88</v>
      </c>
      <c r="J142" s="32">
        <v>0</v>
      </c>
      <c r="K142" s="32">
        <v>0</v>
      </c>
      <c r="L142" s="89">
        <v>0</v>
      </c>
      <c r="M142" s="89">
        <v>0</v>
      </c>
      <c r="N142" s="89">
        <v>0</v>
      </c>
      <c r="O142" s="89">
        <v>0</v>
      </c>
      <c r="P142" s="89">
        <v>0</v>
      </c>
      <c r="Q142" s="89">
        <v>0</v>
      </c>
      <c r="R142" s="89">
        <v>0</v>
      </c>
      <c r="S142" s="89">
        <v>0</v>
      </c>
      <c r="T142" s="32">
        <v>9.0299999999999994</v>
      </c>
      <c r="U142" s="32">
        <v>9.0299999999999994</v>
      </c>
      <c r="V142" s="230"/>
      <c r="W142" s="115">
        <v>0</v>
      </c>
      <c r="X142" s="115">
        <v>0</v>
      </c>
      <c r="Y142" s="115">
        <v>0</v>
      </c>
    </row>
    <row r="143" spans="1:25" ht="13.5" customHeight="1" x14ac:dyDescent="0.2">
      <c r="A143" s="168"/>
      <c r="B143" s="199"/>
      <c r="C143" s="283"/>
      <c r="D143" s="338"/>
      <c r="E143" s="308"/>
      <c r="F143" s="320"/>
      <c r="G143" s="40" t="s">
        <v>38</v>
      </c>
      <c r="H143" s="32">
        <v>115.66</v>
      </c>
      <c r="I143" s="32">
        <v>115.66</v>
      </c>
      <c r="J143" s="32">
        <v>73.709999999999994</v>
      </c>
      <c r="K143" s="144">
        <v>0</v>
      </c>
      <c r="L143" s="89">
        <v>261.39999999999998</v>
      </c>
      <c r="M143" s="89">
        <v>261.39999999999998</v>
      </c>
      <c r="N143" s="89">
        <v>178.87</v>
      </c>
      <c r="O143" s="89">
        <v>0</v>
      </c>
      <c r="P143" s="89">
        <v>261.39999999999998</v>
      </c>
      <c r="Q143" s="89">
        <v>261.39999999999998</v>
      </c>
      <c r="R143" s="89">
        <v>178.87</v>
      </c>
      <c r="S143" s="89">
        <v>0</v>
      </c>
      <c r="T143" s="36">
        <v>264</v>
      </c>
      <c r="U143" s="32">
        <v>264</v>
      </c>
      <c r="V143" s="230"/>
      <c r="W143" s="120">
        <v>100</v>
      </c>
      <c r="X143" s="120">
        <v>100</v>
      </c>
      <c r="Y143" s="120">
        <v>100</v>
      </c>
    </row>
    <row r="144" spans="1:25" ht="17.25" customHeight="1" x14ac:dyDescent="0.2">
      <c r="A144" s="168"/>
      <c r="B144" s="199"/>
      <c r="C144" s="283"/>
      <c r="D144" s="338"/>
      <c r="E144" s="308"/>
      <c r="F144" s="320"/>
      <c r="G144" s="38" t="s">
        <v>18</v>
      </c>
      <c r="H144" s="143">
        <v>0</v>
      </c>
      <c r="I144" s="143">
        <v>0</v>
      </c>
      <c r="J144" s="144">
        <v>0</v>
      </c>
      <c r="K144" s="144">
        <v>0</v>
      </c>
      <c r="L144" s="151">
        <v>0</v>
      </c>
      <c r="M144" s="151">
        <v>0</v>
      </c>
      <c r="N144" s="151">
        <v>0</v>
      </c>
      <c r="O144" s="151">
        <v>0</v>
      </c>
      <c r="P144" s="151">
        <v>0</v>
      </c>
      <c r="Q144" s="151">
        <v>0</v>
      </c>
      <c r="R144" s="151">
        <v>0</v>
      </c>
      <c r="S144" s="151">
        <v>0</v>
      </c>
      <c r="T144" s="36">
        <v>0</v>
      </c>
      <c r="U144" s="36">
        <v>0</v>
      </c>
      <c r="V144" s="230"/>
      <c r="W144" s="115">
        <v>0</v>
      </c>
      <c r="X144" s="115">
        <v>0</v>
      </c>
      <c r="Y144" s="115">
        <v>0</v>
      </c>
    </row>
    <row r="145" spans="1:25" ht="15" customHeight="1" x14ac:dyDescent="0.2">
      <c r="A145" s="168"/>
      <c r="B145" s="199"/>
      <c r="C145" s="283"/>
      <c r="D145" s="338"/>
      <c r="E145" s="308"/>
      <c r="F145" s="320"/>
      <c r="G145" s="38" t="s">
        <v>16</v>
      </c>
      <c r="H145" s="92">
        <v>106</v>
      </c>
      <c r="I145" s="92">
        <v>106</v>
      </c>
      <c r="J145" s="173">
        <v>0</v>
      </c>
      <c r="K145" s="144">
        <v>0</v>
      </c>
      <c r="L145" s="152">
        <v>0</v>
      </c>
      <c r="M145" s="152">
        <v>0</v>
      </c>
      <c r="N145" s="152">
        <v>0</v>
      </c>
      <c r="O145" s="152">
        <v>0</v>
      </c>
      <c r="P145" s="152">
        <v>0</v>
      </c>
      <c r="Q145" s="152">
        <v>0</v>
      </c>
      <c r="R145" s="152">
        <v>0</v>
      </c>
      <c r="S145" s="152">
        <v>0</v>
      </c>
      <c r="T145" s="118">
        <v>118.97</v>
      </c>
      <c r="U145" s="118">
        <v>118.97</v>
      </c>
      <c r="V145" s="231"/>
      <c r="W145" s="115">
        <v>100</v>
      </c>
      <c r="X145" s="115">
        <v>100</v>
      </c>
      <c r="Y145" s="115">
        <v>0</v>
      </c>
    </row>
    <row r="146" spans="1:25" ht="13.5" customHeight="1" thickBot="1" x14ac:dyDescent="0.25">
      <c r="A146" s="169"/>
      <c r="B146" s="200"/>
      <c r="C146" s="284"/>
      <c r="D146" s="338"/>
      <c r="E146" s="308"/>
      <c r="F146" s="321"/>
      <c r="G146" s="39" t="s">
        <v>13</v>
      </c>
      <c r="H146" s="31">
        <f>SUM(H141+H142+H143+H144+H145)</f>
        <v>368.74</v>
      </c>
      <c r="I146" s="31">
        <f t="shared" ref="I146:L146" si="62">SUM(I141+I142+I143+I144+I145)</f>
        <v>368.74</v>
      </c>
      <c r="J146" s="31">
        <f>SUM(J141+J142+J143+J144+J145)</f>
        <v>161.01</v>
      </c>
      <c r="K146" s="31">
        <f t="shared" si="62"/>
        <v>0</v>
      </c>
      <c r="L146" s="31">
        <f t="shared" si="62"/>
        <v>571.5</v>
      </c>
      <c r="M146" s="31">
        <f>SUM(M141+M142+M143+M144+M145)</f>
        <v>571.5</v>
      </c>
      <c r="N146" s="31">
        <v>391.74</v>
      </c>
      <c r="O146" s="31">
        <v>308.7</v>
      </c>
      <c r="P146" s="31">
        <f>SUM(P141+P142+P143+P144+P145)</f>
        <v>571.5</v>
      </c>
      <c r="Q146" s="31">
        <f>SUM(Q141+Q142+Q143+Q144+Q145)</f>
        <v>571.5</v>
      </c>
      <c r="R146" s="31">
        <f>SUM(R141+R142+R143+R144+R145)</f>
        <v>389.64</v>
      </c>
      <c r="S146" s="31">
        <f>SUM(S141+S142+S143+S144+S145)</f>
        <v>0</v>
      </c>
      <c r="T146" s="94" t="e">
        <f>SUM(#REF!)</f>
        <v>#REF!</v>
      </c>
      <c r="U146" s="31">
        <f>SUM(U141:U145)</f>
        <v>712</v>
      </c>
      <c r="V146" s="98"/>
      <c r="W146" s="106">
        <v>100</v>
      </c>
      <c r="X146" s="106">
        <v>100</v>
      </c>
      <c r="Y146" s="106">
        <v>100</v>
      </c>
    </row>
    <row r="147" spans="1:25" ht="18.75" customHeight="1" thickBot="1" x14ac:dyDescent="0.25">
      <c r="A147" s="180" t="s">
        <v>21</v>
      </c>
      <c r="B147" s="181" t="s">
        <v>23</v>
      </c>
      <c r="C147" s="322" t="s">
        <v>14</v>
      </c>
      <c r="D147" s="323"/>
      <c r="E147" s="323"/>
      <c r="F147" s="323"/>
      <c r="G147" s="324"/>
      <c r="H147" s="178">
        <v>368.74</v>
      </c>
      <c r="I147" s="178">
        <v>368.74</v>
      </c>
      <c r="J147" s="178">
        <v>161.01</v>
      </c>
      <c r="K147" s="178">
        <f>(K146+K140+K137+K134+K130+K127+K123+K119+K116+K113+K109+K104+K100+K95+K92)</f>
        <v>28.7</v>
      </c>
      <c r="L147" s="178">
        <v>571.5</v>
      </c>
      <c r="M147" s="178">
        <v>571.5</v>
      </c>
      <c r="N147" s="179">
        <f>(N146+N140+N137+N134+N130+N127+N123+N119+N116+N113+N109+N104+N100+N95+N92)</f>
        <v>391.74</v>
      </c>
      <c r="O147" s="178">
        <v>308.7</v>
      </c>
      <c r="P147" s="178">
        <f t="shared" ref="P147:U147" si="63">(P146+P140+P137+P134+P130+P127+P123+P119+P116+P113+P109+P104+P100+P95+P92)</f>
        <v>1657.82</v>
      </c>
      <c r="Q147" s="178">
        <f t="shared" si="63"/>
        <v>1329.12</v>
      </c>
      <c r="R147" s="178">
        <f t="shared" si="63"/>
        <v>389.64</v>
      </c>
      <c r="S147" s="178">
        <f t="shared" si="63"/>
        <v>328.7</v>
      </c>
      <c r="T147" s="178" t="e">
        <f t="shared" si="63"/>
        <v>#REF!</v>
      </c>
      <c r="U147" s="178">
        <f t="shared" si="63"/>
        <v>778.7</v>
      </c>
      <c r="V147" s="178"/>
      <c r="W147" s="178"/>
      <c r="X147" s="178"/>
      <c r="Y147" s="178"/>
    </row>
    <row r="148" spans="1:25" s="50" customFormat="1" ht="24.75" customHeight="1" thickBot="1" x14ac:dyDescent="0.25">
      <c r="A148" s="182" t="s">
        <v>21</v>
      </c>
      <c r="B148" s="183" t="s">
        <v>24</v>
      </c>
      <c r="C148" s="334" t="s">
        <v>63</v>
      </c>
      <c r="D148" s="335"/>
      <c r="E148" s="335"/>
      <c r="F148" s="335"/>
      <c r="G148" s="335"/>
      <c r="H148" s="335"/>
      <c r="I148" s="335"/>
      <c r="J148" s="335"/>
      <c r="K148" s="335"/>
      <c r="L148" s="335"/>
      <c r="M148" s="335"/>
      <c r="N148" s="335"/>
      <c r="O148" s="335"/>
      <c r="P148" s="335"/>
      <c r="Q148" s="184"/>
      <c r="R148" s="184"/>
      <c r="S148" s="184"/>
      <c r="T148" s="184"/>
      <c r="U148" s="184"/>
      <c r="V148" s="185"/>
      <c r="W148" s="186"/>
      <c r="X148" s="186"/>
      <c r="Y148" s="186"/>
    </row>
    <row r="149" spans="1:25" ht="19.5" customHeight="1" x14ac:dyDescent="0.2">
      <c r="A149" s="325" t="s">
        <v>21</v>
      </c>
      <c r="B149" s="329" t="s">
        <v>24</v>
      </c>
      <c r="C149" s="317" t="s">
        <v>22</v>
      </c>
      <c r="D149" s="336"/>
      <c r="E149" s="308" t="s">
        <v>53</v>
      </c>
      <c r="F149" s="308" t="s">
        <v>45</v>
      </c>
      <c r="G149" s="9" t="s">
        <v>65</v>
      </c>
      <c r="H149" s="36">
        <v>0</v>
      </c>
      <c r="I149" s="36">
        <v>0</v>
      </c>
      <c r="J149" s="36">
        <v>0</v>
      </c>
      <c r="K149" s="36">
        <v>0</v>
      </c>
      <c r="L149" s="42">
        <v>0</v>
      </c>
      <c r="M149" s="42">
        <v>0</v>
      </c>
      <c r="N149" s="36">
        <v>0</v>
      </c>
      <c r="O149" s="36">
        <v>0</v>
      </c>
      <c r="P149" s="36">
        <v>0</v>
      </c>
      <c r="Q149" s="36">
        <v>0</v>
      </c>
      <c r="R149" s="36">
        <v>0</v>
      </c>
      <c r="S149" s="36">
        <v>0</v>
      </c>
      <c r="T149" s="36">
        <v>0</v>
      </c>
      <c r="U149" s="36">
        <v>0</v>
      </c>
      <c r="V149" s="75"/>
      <c r="W149" s="75"/>
      <c r="X149" s="75"/>
      <c r="Y149" s="75"/>
    </row>
    <row r="150" spans="1:25" x14ac:dyDescent="0.2">
      <c r="A150" s="212"/>
      <c r="B150" s="330"/>
      <c r="C150" s="282"/>
      <c r="D150" s="337"/>
      <c r="E150" s="221"/>
      <c r="F150" s="221"/>
      <c r="G150" s="9" t="s">
        <v>72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32">
        <v>0</v>
      </c>
      <c r="P150" s="32">
        <v>0</v>
      </c>
      <c r="Q150" s="32">
        <v>0</v>
      </c>
      <c r="R150" s="32">
        <v>0</v>
      </c>
      <c r="S150" s="32">
        <v>0</v>
      </c>
      <c r="T150" s="32">
        <v>0</v>
      </c>
      <c r="U150" s="32">
        <v>0</v>
      </c>
      <c r="V150" s="107"/>
      <c r="W150" s="107"/>
      <c r="X150" s="107"/>
      <c r="Y150" s="107"/>
    </row>
    <row r="151" spans="1:25" ht="12" thickBot="1" x14ac:dyDescent="0.25">
      <c r="A151" s="212"/>
      <c r="B151" s="330"/>
      <c r="C151" s="282"/>
      <c r="D151" s="337"/>
      <c r="E151" s="221"/>
      <c r="F151" s="221"/>
      <c r="G151" s="10" t="s">
        <v>13</v>
      </c>
      <c r="H151" s="31">
        <f t="shared" ref="H151:K152" si="64">SUM(H150)</f>
        <v>0</v>
      </c>
      <c r="I151" s="31">
        <f t="shared" si="64"/>
        <v>0</v>
      </c>
      <c r="J151" s="31">
        <f t="shared" si="64"/>
        <v>0</v>
      </c>
      <c r="K151" s="31">
        <f t="shared" si="64"/>
        <v>0</v>
      </c>
      <c r="L151" s="43">
        <v>0</v>
      </c>
      <c r="M151" s="43">
        <v>0</v>
      </c>
      <c r="N151" s="31">
        <f>SUM(N150)</f>
        <v>0</v>
      </c>
      <c r="O151" s="31">
        <f>SUM(O150)</f>
        <v>0</v>
      </c>
      <c r="P151" s="31">
        <f t="shared" ref="P151:S152" si="65">SUM(P150)</f>
        <v>0</v>
      </c>
      <c r="Q151" s="31">
        <f t="shared" si="65"/>
        <v>0</v>
      </c>
      <c r="R151" s="31">
        <f t="shared" si="65"/>
        <v>0</v>
      </c>
      <c r="S151" s="31">
        <f t="shared" si="65"/>
        <v>0</v>
      </c>
      <c r="T151" s="31">
        <f>SUM(T149)</f>
        <v>0</v>
      </c>
      <c r="U151" s="31">
        <f>SUM(U149)</f>
        <v>0</v>
      </c>
      <c r="V151" s="103" t="s">
        <v>32</v>
      </c>
      <c r="W151" s="104" t="s">
        <v>32</v>
      </c>
      <c r="X151" s="104" t="s">
        <v>32</v>
      </c>
      <c r="Y151" s="105" t="s">
        <v>32</v>
      </c>
    </row>
    <row r="152" spans="1:25" ht="12" thickBot="1" x14ac:dyDescent="0.25">
      <c r="A152" s="33"/>
      <c r="B152" s="181" t="s">
        <v>24</v>
      </c>
      <c r="C152" s="331" t="s">
        <v>14</v>
      </c>
      <c r="D152" s="332"/>
      <c r="E152" s="332"/>
      <c r="F152" s="332"/>
      <c r="G152" s="333"/>
      <c r="H152" s="178">
        <f t="shared" si="64"/>
        <v>0</v>
      </c>
      <c r="I152" s="178">
        <f t="shared" si="64"/>
        <v>0</v>
      </c>
      <c r="J152" s="178">
        <f t="shared" si="64"/>
        <v>0</v>
      </c>
      <c r="K152" s="178">
        <f t="shared" si="64"/>
        <v>0</v>
      </c>
      <c r="L152" s="178">
        <f>SUM(L151)</f>
        <v>0</v>
      </c>
      <c r="M152" s="178">
        <v>0</v>
      </c>
      <c r="N152" s="178">
        <f>SUM(N151)</f>
        <v>0</v>
      </c>
      <c r="O152" s="178">
        <f>SUM(O151)</f>
        <v>0</v>
      </c>
      <c r="P152" s="178">
        <f t="shared" si="65"/>
        <v>0</v>
      </c>
      <c r="Q152" s="178">
        <f t="shared" si="65"/>
        <v>0</v>
      </c>
      <c r="R152" s="178">
        <f t="shared" si="65"/>
        <v>0</v>
      </c>
      <c r="S152" s="178">
        <f>SUM(S151)</f>
        <v>0</v>
      </c>
      <c r="T152" s="178">
        <f>SUM(T151)</f>
        <v>0</v>
      </c>
      <c r="U152" s="178">
        <f>SUM(U151)</f>
        <v>0</v>
      </c>
      <c r="V152" s="187"/>
      <c r="W152" s="187"/>
      <c r="X152" s="187"/>
      <c r="Y152" s="187"/>
    </row>
    <row r="153" spans="1:25" ht="12" thickBot="1" x14ac:dyDescent="0.25">
      <c r="A153" s="8" t="s">
        <v>21</v>
      </c>
      <c r="B153" s="326" t="s">
        <v>15</v>
      </c>
      <c r="C153" s="327"/>
      <c r="D153" s="327"/>
      <c r="E153" s="327"/>
      <c r="F153" s="327"/>
      <c r="G153" s="328"/>
      <c r="H153" s="56">
        <v>0</v>
      </c>
      <c r="I153" s="56">
        <v>0</v>
      </c>
      <c r="J153" s="56">
        <v>0</v>
      </c>
      <c r="K153" s="56">
        <v>0</v>
      </c>
      <c r="L153" s="56">
        <v>0</v>
      </c>
      <c r="M153" s="56">
        <v>0</v>
      </c>
      <c r="N153" s="56">
        <v>0</v>
      </c>
      <c r="O153" s="56">
        <v>0</v>
      </c>
      <c r="P153" s="56">
        <v>0</v>
      </c>
      <c r="Q153" s="56">
        <v>0</v>
      </c>
      <c r="R153" s="56">
        <v>0</v>
      </c>
      <c r="S153" s="56">
        <v>0</v>
      </c>
      <c r="T153" s="56">
        <v>0</v>
      </c>
      <c r="U153" s="56">
        <v>0</v>
      </c>
      <c r="V153" s="55"/>
      <c r="W153" s="55"/>
      <c r="X153" s="55"/>
      <c r="Y153" s="55"/>
    </row>
    <row r="154" spans="1:25" ht="15.75" customHeight="1" thickBot="1" x14ac:dyDescent="0.25">
      <c r="A154" s="6" t="s">
        <v>21</v>
      </c>
      <c r="B154" s="57"/>
      <c r="C154" s="57"/>
      <c r="D154" s="57"/>
      <c r="E154" s="57"/>
      <c r="F154" s="57"/>
      <c r="G154" s="57"/>
      <c r="H154" s="58">
        <v>12392.63</v>
      </c>
      <c r="I154" s="58">
        <v>12146.35</v>
      </c>
      <c r="J154" s="58">
        <v>894.33</v>
      </c>
      <c r="K154" s="58">
        <v>246.28</v>
      </c>
      <c r="L154" s="58">
        <v>12446.81</v>
      </c>
      <c r="M154" s="58">
        <v>11949.91</v>
      </c>
      <c r="N154" s="58">
        <v>1350.84</v>
      </c>
      <c r="O154" s="58">
        <f>SUM(O147+O88+O45)</f>
        <v>496.9</v>
      </c>
      <c r="P154" s="58">
        <f>SUM(P147+P88+P45)</f>
        <v>12478.63</v>
      </c>
      <c r="Q154" s="58">
        <f>SUM(Q147+Q88+Q45)</f>
        <v>11961.73</v>
      </c>
      <c r="R154" s="58">
        <f>SUM(R147+R88+R45)</f>
        <v>1348.29</v>
      </c>
      <c r="S154" s="58">
        <f>SUM(S147+S88+S45)</f>
        <v>516.9</v>
      </c>
      <c r="T154" s="58">
        <v>12538.74</v>
      </c>
      <c r="U154" s="58">
        <v>12329.84</v>
      </c>
      <c r="V154" s="59"/>
      <c r="W154" s="59"/>
      <c r="X154" s="59"/>
      <c r="Y154" s="59"/>
    </row>
    <row r="155" spans="1:25" ht="11.25" customHeight="1" x14ac:dyDescent="0.2">
      <c r="A155" s="77"/>
      <c r="D155" s="11"/>
      <c r="H155" s="11"/>
      <c r="L155" s="11"/>
      <c r="P155" s="11"/>
    </row>
    <row r="156" spans="1:25" ht="11.25" customHeight="1" x14ac:dyDescent="0.2">
      <c r="A156" s="340" t="s">
        <v>132</v>
      </c>
      <c r="B156" s="314" t="s">
        <v>89</v>
      </c>
      <c r="C156" s="315"/>
      <c r="D156" s="315"/>
      <c r="E156" s="315"/>
      <c r="F156" s="316"/>
      <c r="G156" s="76" t="s">
        <v>17</v>
      </c>
      <c r="H156" s="82">
        <f t="shared" ref="H156:O156" si="66">SUM(H114+H106+H75+H71+H65+H60+H58+H51+H49+H47+H38+H43+H30+H24+H91+H68+H136+H94+H131+H128+H84+H82+H139+H124+H120+H118+H110)</f>
        <v>3372.7040000000006</v>
      </c>
      <c r="I156" s="82">
        <f t="shared" si="66"/>
        <v>3303.0600000000009</v>
      </c>
      <c r="J156" s="82">
        <f t="shared" si="66"/>
        <v>295.33</v>
      </c>
      <c r="K156" s="82">
        <f t="shared" si="66"/>
        <v>69.64</v>
      </c>
      <c r="L156" s="82">
        <f t="shared" si="66"/>
        <v>3218.139999999999</v>
      </c>
      <c r="M156" s="82">
        <f t="shared" si="66"/>
        <v>3125.2399999999993</v>
      </c>
      <c r="N156" s="82">
        <f t="shared" si="66"/>
        <v>452.41</v>
      </c>
      <c r="O156" s="82">
        <f t="shared" si="66"/>
        <v>92.9</v>
      </c>
      <c r="P156" s="82">
        <f>SUM(P128+P124+P114+P106+P84+P82+P75+P71+P65+P60+P58+P51+P49+P47+P43+P41+P40+P38+P32+P30+P24)</f>
        <v>3065.21</v>
      </c>
      <c r="Q156" s="82">
        <f t="shared" ref="Q156:S156" si="67">SUM(Q128+Q124+Q114+Q106+Q84+Q82+Q75+Q71+Q65+Q60+Q58+Q51+Q49+Q47+Q43+Q41+Q40+Q38+Q32+Q30+Q24)</f>
        <v>3016.51</v>
      </c>
      <c r="R156" s="82">
        <f t="shared" si="67"/>
        <v>452.41</v>
      </c>
      <c r="S156" s="82">
        <f t="shared" si="67"/>
        <v>48.7</v>
      </c>
      <c r="T156" s="82">
        <f>SUM(T114+T106+T75+T71+T65+T60+T58+T51+T49+T47+T38+T43+T30+T24+T91+T68+T136+T94+T131+T128+T84+T82+T139+T124+T120+T118+T110)</f>
        <v>3593.8620000000001</v>
      </c>
      <c r="U156" s="82">
        <f>SUM(U114+U106+U75+U71+U65+U60+U58+U51+U49+U47+U38+U43+U30+U24+U91+U68+U136+U94+U131+U128+U84+U82+U139+U124+U120+U118+U110)</f>
        <v>3590.16</v>
      </c>
      <c r="V156" s="16"/>
    </row>
    <row r="157" spans="1:25" ht="11.25" customHeight="1" x14ac:dyDescent="0.2">
      <c r="A157" s="340"/>
      <c r="B157" s="314" t="s">
        <v>90</v>
      </c>
      <c r="C157" s="315"/>
      <c r="D157" s="315"/>
      <c r="E157" s="315"/>
      <c r="F157" s="316"/>
      <c r="G157" s="76" t="s">
        <v>18</v>
      </c>
      <c r="H157" s="82">
        <f>SUM(H144)</f>
        <v>0</v>
      </c>
      <c r="I157" s="82">
        <f t="shared" ref="I157:U157" si="68">SUM(I144)</f>
        <v>0</v>
      </c>
      <c r="J157" s="82">
        <f t="shared" si="68"/>
        <v>0</v>
      </c>
      <c r="K157" s="82">
        <f t="shared" si="68"/>
        <v>0</v>
      </c>
      <c r="L157" s="82">
        <f t="shared" si="68"/>
        <v>0</v>
      </c>
      <c r="M157" s="82">
        <f t="shared" si="68"/>
        <v>0</v>
      </c>
      <c r="N157" s="82">
        <f t="shared" si="68"/>
        <v>0</v>
      </c>
      <c r="O157" s="82">
        <f t="shared" si="68"/>
        <v>0</v>
      </c>
      <c r="P157" s="82">
        <f t="shared" si="68"/>
        <v>0</v>
      </c>
      <c r="Q157" s="82">
        <f t="shared" si="68"/>
        <v>0</v>
      </c>
      <c r="R157" s="82">
        <f t="shared" si="68"/>
        <v>0</v>
      </c>
      <c r="S157" s="82">
        <f t="shared" si="68"/>
        <v>0</v>
      </c>
      <c r="T157" s="82">
        <f t="shared" si="68"/>
        <v>0</v>
      </c>
      <c r="U157" s="82">
        <f t="shared" si="68"/>
        <v>0</v>
      </c>
    </row>
    <row r="158" spans="1:25" ht="11.25" customHeight="1" x14ac:dyDescent="0.2">
      <c r="A158" s="340"/>
      <c r="B158" s="314" t="s">
        <v>91</v>
      </c>
      <c r="C158" s="315"/>
      <c r="D158" s="315"/>
      <c r="E158" s="315"/>
      <c r="F158" s="316"/>
      <c r="G158" s="76" t="s">
        <v>16</v>
      </c>
      <c r="H158" s="82">
        <f t="shared" ref="H158:O158" si="69">SUM(H145+H135+H132+H125+H121+H111+H102+H97+H93+H90+H85+H76+H72+H61+H54+H22+H20+H18+H16)</f>
        <v>7163.58</v>
      </c>
      <c r="I158" s="82">
        <f t="shared" si="69"/>
        <v>7163.58</v>
      </c>
      <c r="J158" s="82">
        <f t="shared" si="69"/>
        <v>281.42</v>
      </c>
      <c r="K158" s="82">
        <f t="shared" si="69"/>
        <v>0</v>
      </c>
      <c r="L158" s="82">
        <f t="shared" si="69"/>
        <v>7151.51</v>
      </c>
      <c r="M158" s="82">
        <f t="shared" si="69"/>
        <v>6897.21</v>
      </c>
      <c r="N158" s="82">
        <f t="shared" si="69"/>
        <v>320.01</v>
      </c>
      <c r="O158" s="82">
        <f t="shared" si="69"/>
        <v>244</v>
      </c>
      <c r="P158" s="82">
        <f>SUM(P145+P135+P132+P125+P121+P111+P102+P97+P93+P90+P85+P76+P72+P61+P22+P20+P18+P16)</f>
        <v>6850.6100000000006</v>
      </c>
      <c r="Q158" s="82">
        <f>SUM(Q145+Q135+Q132+Q125+Q121+Q111+Q102+Q97+Q93+Q90+Q85+Q76+Q72+Q61+Q22+Q20+Q18+Q16)</f>
        <v>6606.6100000000006</v>
      </c>
      <c r="R158" s="82">
        <f>SUM(R145+R135+R132+R125+R121+R111+R102+R97+R93+R90+R85+R76+R72+R61+R22+R20+R18+R16)</f>
        <v>58.4</v>
      </c>
      <c r="S158" s="82">
        <f>SUM(S145+S135+S132+S125+S121+S111+S102+S97+S93+S90+S85+S76+S72+S61+S22+S20+S18+S16)</f>
        <v>244</v>
      </c>
      <c r="T158" s="82">
        <f>SUM(T145+T135+T132+T125+T121+T111+T102+T97+T93+T90+T85+T76+T72+T61+T54+T22+T20+T18+T16)</f>
        <v>7170.95</v>
      </c>
      <c r="U158" s="82">
        <f>SUM(U145+U135+U132+U125+U121+U111+U102+U97+U93+U90+U85+U76+U72+U61+U54+U22+U20+U18+U16)</f>
        <v>7148.95</v>
      </c>
    </row>
    <row r="159" spans="1:25" ht="11.25" customHeight="1" x14ac:dyDescent="0.2">
      <c r="A159" s="340"/>
      <c r="B159" s="78" t="s">
        <v>110</v>
      </c>
      <c r="C159" s="79"/>
      <c r="D159" s="79"/>
      <c r="E159" s="79"/>
      <c r="F159" s="80"/>
      <c r="G159" s="81" t="s">
        <v>107</v>
      </c>
      <c r="H159" s="82">
        <f t="shared" ref="H159:U159" si="70">SUM(H115)</f>
        <v>0</v>
      </c>
      <c r="I159" s="82">
        <f t="shared" si="70"/>
        <v>0</v>
      </c>
      <c r="J159" s="82">
        <f t="shared" si="70"/>
        <v>0</v>
      </c>
      <c r="K159" s="82">
        <f t="shared" si="70"/>
        <v>0</v>
      </c>
      <c r="L159" s="82">
        <f t="shared" si="70"/>
        <v>0</v>
      </c>
      <c r="M159" s="82">
        <f t="shared" si="70"/>
        <v>0</v>
      </c>
      <c r="N159" s="82">
        <f t="shared" si="70"/>
        <v>0</v>
      </c>
      <c r="O159" s="82">
        <f t="shared" si="70"/>
        <v>0</v>
      </c>
      <c r="P159" s="82">
        <f t="shared" si="70"/>
        <v>0</v>
      </c>
      <c r="Q159" s="82">
        <f t="shared" si="70"/>
        <v>0</v>
      </c>
      <c r="R159" s="82">
        <f t="shared" si="70"/>
        <v>0</v>
      </c>
      <c r="S159" s="82">
        <f t="shared" si="70"/>
        <v>0</v>
      </c>
      <c r="T159" s="82">
        <f t="shared" si="70"/>
        <v>0</v>
      </c>
      <c r="U159" s="82">
        <f t="shared" si="70"/>
        <v>0</v>
      </c>
    </row>
    <row r="160" spans="1:25" ht="12.75" customHeight="1" x14ac:dyDescent="0.2">
      <c r="A160" s="340"/>
      <c r="B160" s="314" t="s">
        <v>92</v>
      </c>
      <c r="C160" s="315"/>
      <c r="D160" s="315"/>
      <c r="E160" s="315"/>
      <c r="F160" s="316"/>
      <c r="G160" s="76" t="s">
        <v>33</v>
      </c>
      <c r="H160" s="82">
        <f t="shared" ref="H160:U160" si="71">SUM(H141+H52)</f>
        <v>220.2</v>
      </c>
      <c r="I160" s="82">
        <f t="shared" si="71"/>
        <v>219.26</v>
      </c>
      <c r="J160" s="82">
        <f t="shared" si="71"/>
        <v>129.30000000000001</v>
      </c>
      <c r="K160" s="82">
        <f t="shared" si="71"/>
        <v>0.94</v>
      </c>
      <c r="L160" s="82">
        <f t="shared" si="71"/>
        <v>385.1</v>
      </c>
      <c r="M160" s="82">
        <f t="shared" si="71"/>
        <v>385.1</v>
      </c>
      <c r="N160" s="82">
        <f t="shared" si="71"/>
        <v>266.94</v>
      </c>
      <c r="O160" s="82">
        <f t="shared" si="71"/>
        <v>0</v>
      </c>
      <c r="P160" s="82">
        <f t="shared" si="71"/>
        <v>385.1</v>
      </c>
      <c r="Q160" s="82">
        <f t="shared" si="71"/>
        <v>385.1</v>
      </c>
      <c r="R160" s="82">
        <f t="shared" si="71"/>
        <v>264.84000000000003</v>
      </c>
      <c r="S160" s="82">
        <f t="shared" si="71"/>
        <v>0</v>
      </c>
      <c r="T160" s="82">
        <f t="shared" si="71"/>
        <v>395</v>
      </c>
      <c r="U160" s="82">
        <f t="shared" si="71"/>
        <v>395</v>
      </c>
    </row>
    <row r="161" spans="1:29" ht="13.5" customHeight="1" x14ac:dyDescent="0.2">
      <c r="A161" s="340"/>
      <c r="B161" s="314" t="s">
        <v>93</v>
      </c>
      <c r="C161" s="315"/>
      <c r="D161" s="315"/>
      <c r="E161" s="315"/>
      <c r="F161" s="316"/>
      <c r="G161" s="76" t="s">
        <v>94</v>
      </c>
      <c r="H161" s="82">
        <f t="shared" ref="H161:O161" si="72">SUM(H143+H63+H56+H42+H41+H40+H36+H34+H28+H26)</f>
        <v>1199.07</v>
      </c>
      <c r="I161" s="82">
        <f t="shared" si="72"/>
        <v>1198.77</v>
      </c>
      <c r="J161" s="82">
        <f t="shared" si="72"/>
        <v>188.28</v>
      </c>
      <c r="K161" s="82">
        <f t="shared" si="72"/>
        <v>0.3</v>
      </c>
      <c r="L161" s="82">
        <f t="shared" si="72"/>
        <v>1097.08</v>
      </c>
      <c r="M161" s="82">
        <f t="shared" si="72"/>
        <v>1097.08</v>
      </c>
      <c r="N161" s="82">
        <f t="shared" si="72"/>
        <v>311.48</v>
      </c>
      <c r="O161" s="82">
        <f t="shared" si="72"/>
        <v>0</v>
      </c>
      <c r="P161" s="205">
        <f>SUM(P143+P56+P54+P36+P34+P28+P26+P63+P42)</f>
        <v>1379.3</v>
      </c>
      <c r="Q161" s="205">
        <f>SUM(Q143+Q56+Q54+Q36+Q34+Q28+Q26+Q63+Q42)</f>
        <v>1379.3</v>
      </c>
      <c r="R161" s="205">
        <f>SUM(R143+R56+R54+R36+R34+R28+R26+R63+R42)</f>
        <v>572.64</v>
      </c>
      <c r="S161" s="205">
        <f>SUM(S143+S56+S54+S36+S34+S28+S26)</f>
        <v>0</v>
      </c>
      <c r="T161" s="82">
        <f>SUM(T143+T63+T56+T42+T41+T40+T36+T34+T28+T26)</f>
        <v>1171.5</v>
      </c>
      <c r="U161" s="82">
        <f>SUM(U143+U63+U56+U42+U41+U40+U36+U34+U28+U26)</f>
        <v>1181.5</v>
      </c>
    </row>
    <row r="162" spans="1:29" ht="13.5" customHeight="1" x14ac:dyDescent="0.2">
      <c r="A162" s="340"/>
      <c r="B162" s="128" t="s">
        <v>182</v>
      </c>
      <c r="C162" s="129"/>
      <c r="D162" s="129"/>
      <c r="E162" s="129"/>
      <c r="F162" s="130"/>
      <c r="G162" s="76" t="s">
        <v>151</v>
      </c>
      <c r="H162" s="82">
        <f t="shared" ref="H162:O162" si="73">SUM(H142+H101+H53)</f>
        <v>27.360000000000003</v>
      </c>
      <c r="I162" s="82">
        <f t="shared" si="73"/>
        <v>27.360000000000003</v>
      </c>
      <c r="J162" s="82">
        <f t="shared" si="73"/>
        <v>0</v>
      </c>
      <c r="K162" s="82">
        <f t="shared" si="73"/>
        <v>0</v>
      </c>
      <c r="L162" s="82">
        <f t="shared" si="73"/>
        <v>5.5</v>
      </c>
      <c r="M162" s="82">
        <f t="shared" si="73"/>
        <v>5.5</v>
      </c>
      <c r="N162" s="82">
        <f t="shared" si="73"/>
        <v>0</v>
      </c>
      <c r="O162" s="82">
        <f t="shared" si="73"/>
        <v>0</v>
      </c>
      <c r="P162" s="82">
        <f>SUM(P68+P91+P94+P101+P110+P118+P120+P131+P136+P139+P142+P53)</f>
        <v>208.9</v>
      </c>
      <c r="Q162" s="82">
        <f>SUM(Q68+Q91+Q94+Q101+Q110+Q118+Q120+Q131+Q136+Q139+Q142+Q53)</f>
        <v>144.69999999999999</v>
      </c>
      <c r="R162" s="82">
        <f>SUM(R68+R91+R94+R101+R110+R118+R120+R131+R136+R139+R142+R53)</f>
        <v>0</v>
      </c>
      <c r="S162" s="82">
        <f>SUM(S68+S91+S94+S101+S110+S118+S120+S131+S136+S139+S142+S53)</f>
        <v>64.2</v>
      </c>
      <c r="T162" s="82">
        <f>SUM(T142+T101+T53)</f>
        <v>14.23</v>
      </c>
      <c r="U162" s="82">
        <f>SUM(U142+U101+U53)</f>
        <v>14.23</v>
      </c>
    </row>
    <row r="163" spans="1:29" ht="12.75" customHeight="1" x14ac:dyDescent="0.2">
      <c r="A163" s="340"/>
      <c r="B163" s="314" t="s">
        <v>95</v>
      </c>
      <c r="C163" s="315"/>
      <c r="D163" s="315"/>
      <c r="E163" s="315"/>
      <c r="F163" s="316"/>
      <c r="G163" s="76" t="s">
        <v>65</v>
      </c>
      <c r="H163" s="82">
        <f t="shared" ref="H163:O163" si="74">SUM(H138+H133+H129+H126+H122+H117+H112+H103+H98+H86+H77+H73+H69)</f>
        <v>409.72</v>
      </c>
      <c r="I163" s="82">
        <f t="shared" si="74"/>
        <v>234.32</v>
      </c>
      <c r="J163" s="82">
        <f t="shared" si="74"/>
        <v>0</v>
      </c>
      <c r="K163" s="82">
        <f t="shared" si="74"/>
        <v>175.4</v>
      </c>
      <c r="L163" s="82">
        <f t="shared" si="74"/>
        <v>589.48</v>
      </c>
      <c r="M163" s="82">
        <f t="shared" si="74"/>
        <v>429.48</v>
      </c>
      <c r="N163" s="82">
        <f t="shared" si="74"/>
        <v>0</v>
      </c>
      <c r="O163" s="82">
        <f t="shared" si="74"/>
        <v>160</v>
      </c>
      <c r="P163" s="82">
        <f>SUM(P138+P133+P129+P126+P122+P117+P112+P103+P98+P86+P77+P73+P69+P149)</f>
        <v>589.51</v>
      </c>
      <c r="Q163" s="82">
        <f>SUM(Q138+Q133+Q129+Q126+Q122+Q117+Q112+Q103+Q98+Q86+Q77+Q73+Q69+Q149)</f>
        <v>429.51000000000005</v>
      </c>
      <c r="R163" s="82">
        <f>SUM(R138+R133+R129+R126+R122+R117+R112+R103+R98+R86+R77+R73+R69+R149)</f>
        <v>0</v>
      </c>
      <c r="S163" s="82">
        <f>SUM(S138+S133+S129+S126+S122+S117+S112+S103+S98+S86+S77+S73+S69+S149)</f>
        <v>160</v>
      </c>
      <c r="T163" s="82">
        <f>SUM(T138+T133+T129+T126+T122+T117+T112+T103+T98+T86+T77+T73+T69)</f>
        <v>193.2</v>
      </c>
      <c r="U163" s="82">
        <f>SUM(U138+U133+U129+U126+U122+U117+U112+U103+U98+U86+U77+U73+U69)</f>
        <v>0</v>
      </c>
    </row>
    <row r="164" spans="1:29" ht="12.75" customHeight="1" x14ac:dyDescent="0.2">
      <c r="A164" s="340"/>
      <c r="B164" s="314"/>
      <c r="C164" s="315"/>
      <c r="D164" s="315"/>
      <c r="E164" s="315"/>
      <c r="F164" s="316"/>
      <c r="G164" s="76" t="s">
        <v>112</v>
      </c>
      <c r="H164" s="58">
        <f>SUM(H156:H163)</f>
        <v>12392.634</v>
      </c>
      <c r="I164" s="58">
        <f t="shared" ref="I164:T164" si="75">SUM(I156:I163)</f>
        <v>12146.350000000002</v>
      </c>
      <c r="J164" s="58">
        <f>SUM(J156:J163)</f>
        <v>894.32999999999993</v>
      </c>
      <c r="K164" s="58">
        <f t="shared" si="75"/>
        <v>246.28</v>
      </c>
      <c r="L164" s="58">
        <f t="shared" si="75"/>
        <v>12446.81</v>
      </c>
      <c r="M164" s="58">
        <v>11949.91</v>
      </c>
      <c r="N164" s="58">
        <f t="shared" si="75"/>
        <v>1350.8400000000001</v>
      </c>
      <c r="O164" s="58">
        <f t="shared" si="75"/>
        <v>496.9</v>
      </c>
      <c r="P164" s="58">
        <f t="shared" si="75"/>
        <v>12478.63</v>
      </c>
      <c r="Q164" s="58">
        <f t="shared" si="75"/>
        <v>11961.730000000001</v>
      </c>
      <c r="R164" s="58">
        <f t="shared" si="75"/>
        <v>1348.29</v>
      </c>
      <c r="S164" s="58">
        <f t="shared" si="75"/>
        <v>516.9</v>
      </c>
      <c r="T164" s="58">
        <f t="shared" si="75"/>
        <v>12538.742</v>
      </c>
      <c r="U164" s="58">
        <f>SUM(U156:U163)</f>
        <v>12329.84</v>
      </c>
    </row>
    <row r="165" spans="1:29" x14ac:dyDescent="0.2">
      <c r="W165" s="3"/>
      <c r="X165" s="3"/>
    </row>
    <row r="166" spans="1:29" x14ac:dyDescent="0.2">
      <c r="M166" s="176"/>
    </row>
    <row r="167" spans="1:29" x14ac:dyDescent="0.2">
      <c r="M167" s="88"/>
    </row>
    <row r="170" spans="1:29" x14ac:dyDescent="0.2">
      <c r="A170" s="1"/>
    </row>
    <row r="171" spans="1:29" x14ac:dyDescent="0.2">
      <c r="A171" s="1"/>
      <c r="AC171" s="1" t="s">
        <v>113</v>
      </c>
    </row>
  </sheetData>
  <mergeCells count="399">
    <mergeCell ref="C93:C96"/>
    <mergeCell ref="A114:A116"/>
    <mergeCell ref="B114:B116"/>
    <mergeCell ref="C97:C100"/>
    <mergeCell ref="C105:C109"/>
    <mergeCell ref="A105:A109"/>
    <mergeCell ref="C84:C87"/>
    <mergeCell ref="A90:A92"/>
    <mergeCell ref="A97:A100"/>
    <mergeCell ref="B101:B104"/>
    <mergeCell ref="B93:B96"/>
    <mergeCell ref="A110:A113"/>
    <mergeCell ref="C90:C92"/>
    <mergeCell ref="C101:C104"/>
    <mergeCell ref="C88:G88"/>
    <mergeCell ref="B110:B113"/>
    <mergeCell ref="D93:D96"/>
    <mergeCell ref="F90:F92"/>
    <mergeCell ref="C89:Y89"/>
    <mergeCell ref="X90:X91"/>
    <mergeCell ref="C114:C116"/>
    <mergeCell ref="F93:F96"/>
    <mergeCell ref="E93:E96"/>
    <mergeCell ref="D106:D109"/>
    <mergeCell ref="B65:B66"/>
    <mergeCell ref="B90:B92"/>
    <mergeCell ref="B97:B100"/>
    <mergeCell ref="B75:B80"/>
    <mergeCell ref="B71:B74"/>
    <mergeCell ref="A67:A70"/>
    <mergeCell ref="B67:B70"/>
    <mergeCell ref="A101:A104"/>
    <mergeCell ref="A84:A87"/>
    <mergeCell ref="B84:B87"/>
    <mergeCell ref="A71:A74"/>
    <mergeCell ref="A75:A80"/>
    <mergeCell ref="B82:B83"/>
    <mergeCell ref="A82:A83"/>
    <mergeCell ref="A56:A57"/>
    <mergeCell ref="B58:B59"/>
    <mergeCell ref="A63:A64"/>
    <mergeCell ref="B56:B57"/>
    <mergeCell ref="C46:Y46"/>
    <mergeCell ref="F47:F48"/>
    <mergeCell ref="A65:A66"/>
    <mergeCell ref="C47:C48"/>
    <mergeCell ref="V47:V48"/>
    <mergeCell ref="D47:D48"/>
    <mergeCell ref="E47:E48"/>
    <mergeCell ref="D51:D55"/>
    <mergeCell ref="V49:V50"/>
    <mergeCell ref="F63:F64"/>
    <mergeCell ref="V56:V57"/>
    <mergeCell ref="Y51:Y54"/>
    <mergeCell ref="V51:V55"/>
    <mergeCell ref="X51:X54"/>
    <mergeCell ref="W51:W54"/>
    <mergeCell ref="A60:A62"/>
    <mergeCell ref="B60:B62"/>
    <mergeCell ref="B63:B64"/>
    <mergeCell ref="C56:C57"/>
    <mergeCell ref="A58:A59"/>
    <mergeCell ref="B51:B55"/>
    <mergeCell ref="A49:A50"/>
    <mergeCell ref="B49:B50"/>
    <mergeCell ref="A38:A39"/>
    <mergeCell ref="B47:B48"/>
    <mergeCell ref="A51:A55"/>
    <mergeCell ref="C45:G45"/>
    <mergeCell ref="F30:F31"/>
    <mergeCell ref="E30:E31"/>
    <mergeCell ref="D32:D33"/>
    <mergeCell ref="C38:C39"/>
    <mergeCell ref="C36:C37"/>
    <mergeCell ref="B36:B37"/>
    <mergeCell ref="D38:D39"/>
    <mergeCell ref="A30:A31"/>
    <mergeCell ref="A34:A35"/>
    <mergeCell ref="A47:A48"/>
    <mergeCell ref="C51:C55"/>
    <mergeCell ref="A36:A37"/>
    <mergeCell ref="A32:A33"/>
    <mergeCell ref="D49:D50"/>
    <mergeCell ref="E49:E50"/>
    <mergeCell ref="B43:B44"/>
    <mergeCell ref="A43:A44"/>
    <mergeCell ref="C49:C50"/>
    <mergeCell ref="B30:B31"/>
    <mergeCell ref="B32:B33"/>
    <mergeCell ref="C32:C33"/>
    <mergeCell ref="C43:C44"/>
    <mergeCell ref="V24:V25"/>
    <mergeCell ref="V43:V44"/>
    <mergeCell ref="F49:F50"/>
    <mergeCell ref="F43:F44"/>
    <mergeCell ref="E43:E44"/>
    <mergeCell ref="D43:D44"/>
    <mergeCell ref="F36:F37"/>
    <mergeCell ref="D36:D37"/>
    <mergeCell ref="E38:E39"/>
    <mergeCell ref="V28:V29"/>
    <mergeCell ref="V32:V33"/>
    <mergeCell ref="V34:V35"/>
    <mergeCell ref="B34:B35"/>
    <mergeCell ref="B38:B39"/>
    <mergeCell ref="C30:C31"/>
    <mergeCell ref="B26:B27"/>
    <mergeCell ref="D26:D27"/>
    <mergeCell ref="E26:E27"/>
    <mergeCell ref="V30:V31"/>
    <mergeCell ref="F34:F35"/>
    <mergeCell ref="F38:F39"/>
    <mergeCell ref="V36:V37"/>
    <mergeCell ref="V38:V39"/>
    <mergeCell ref="E36:E37"/>
    <mergeCell ref="B28:B29"/>
    <mergeCell ref="C28:C29"/>
    <mergeCell ref="F32:F33"/>
    <mergeCell ref="E32:E33"/>
    <mergeCell ref="D34:D35"/>
    <mergeCell ref="C34:C35"/>
    <mergeCell ref="D24:D25"/>
    <mergeCell ref="A28:A29"/>
    <mergeCell ref="F28:F29"/>
    <mergeCell ref="E28:E29"/>
    <mergeCell ref="D28:D29"/>
    <mergeCell ref="E20:E21"/>
    <mergeCell ref="B20:B21"/>
    <mergeCell ref="D20:D21"/>
    <mergeCell ref="C20:C21"/>
    <mergeCell ref="D22:D23"/>
    <mergeCell ref="C24:C25"/>
    <mergeCell ref="C26:C27"/>
    <mergeCell ref="E24:E25"/>
    <mergeCell ref="T1:Y1"/>
    <mergeCell ref="F24:F25"/>
    <mergeCell ref="F22:F23"/>
    <mergeCell ref="F26:F27"/>
    <mergeCell ref="V26:V27"/>
    <mergeCell ref="F20:F21"/>
    <mergeCell ref="V22:V23"/>
    <mergeCell ref="A8:Y8"/>
    <mergeCell ref="A24:A25"/>
    <mergeCell ref="B24:B25"/>
    <mergeCell ref="E18:E19"/>
    <mergeCell ref="B18:B19"/>
    <mergeCell ref="A22:A23"/>
    <mergeCell ref="A20:A21"/>
    <mergeCell ref="C16:C17"/>
    <mergeCell ref="A18:A19"/>
    <mergeCell ref="A2:Y2"/>
    <mergeCell ref="A26:A27"/>
    <mergeCell ref="E22:E23"/>
    <mergeCell ref="C22:C23"/>
    <mergeCell ref="A3:Y3"/>
    <mergeCell ref="A5:Y5"/>
    <mergeCell ref="A6:Y6"/>
    <mergeCell ref="A4:Y4"/>
    <mergeCell ref="V20:V21"/>
    <mergeCell ref="D30:D31"/>
    <mergeCell ref="E34:E35"/>
    <mergeCell ref="B14:Y14"/>
    <mergeCell ref="V9:Y9"/>
    <mergeCell ref="A7:Y7"/>
    <mergeCell ref="S10:S11"/>
    <mergeCell ref="G9:G11"/>
    <mergeCell ref="T9:T11"/>
    <mergeCell ref="P9:S9"/>
    <mergeCell ref="B9:B11"/>
    <mergeCell ref="M10:N10"/>
    <mergeCell ref="L10:L11"/>
    <mergeCell ref="C9:C11"/>
    <mergeCell ref="H9:K9"/>
    <mergeCell ref="U9:U11"/>
    <mergeCell ref="Q10:R10"/>
    <mergeCell ref="D9:D11"/>
    <mergeCell ref="E9:E11"/>
    <mergeCell ref="L9:O9"/>
    <mergeCell ref="O10:O11"/>
    <mergeCell ref="A9:A11"/>
    <mergeCell ref="W10:Y10"/>
    <mergeCell ref="B22:B23"/>
    <mergeCell ref="H10:H11"/>
    <mergeCell ref="P10:P11"/>
    <mergeCell ref="V18:V19"/>
    <mergeCell ref="V10:V11"/>
    <mergeCell ref="I10:J10"/>
    <mergeCell ref="D16:D17"/>
    <mergeCell ref="F9:F11"/>
    <mergeCell ref="V16:V17"/>
    <mergeCell ref="C15:Y15"/>
    <mergeCell ref="K10:K11"/>
    <mergeCell ref="C18:C19"/>
    <mergeCell ref="E16:E17"/>
    <mergeCell ref="F16:F17"/>
    <mergeCell ref="A13:Y13"/>
    <mergeCell ref="B16:B17"/>
    <mergeCell ref="F18:F19"/>
    <mergeCell ref="A12:Y12"/>
    <mergeCell ref="A16:A17"/>
    <mergeCell ref="D18:D19"/>
    <mergeCell ref="F65:F66"/>
    <mergeCell ref="X75:X77"/>
    <mergeCell ref="W67:W69"/>
    <mergeCell ref="X67:X69"/>
    <mergeCell ref="V90:V92"/>
    <mergeCell ref="X60:X61"/>
    <mergeCell ref="C58:C59"/>
    <mergeCell ref="D90:D92"/>
    <mergeCell ref="E63:E64"/>
    <mergeCell ref="E90:E92"/>
    <mergeCell ref="E65:E66"/>
    <mergeCell ref="V65:V66"/>
    <mergeCell ref="E75:E80"/>
    <mergeCell ref="F71:F74"/>
    <mergeCell ref="F75:F80"/>
    <mergeCell ref="W90:W91"/>
    <mergeCell ref="C71:C74"/>
    <mergeCell ref="D82:D83"/>
    <mergeCell ref="C82:C83"/>
    <mergeCell ref="E82:E83"/>
    <mergeCell ref="F82:F83"/>
    <mergeCell ref="V82:V83"/>
    <mergeCell ref="E71:E74"/>
    <mergeCell ref="D67:D70"/>
    <mergeCell ref="V60:V62"/>
    <mergeCell ref="F60:F62"/>
    <mergeCell ref="E51:E55"/>
    <mergeCell ref="E60:E62"/>
    <mergeCell ref="D58:D59"/>
    <mergeCell ref="F56:F57"/>
    <mergeCell ref="F58:F59"/>
    <mergeCell ref="E56:E57"/>
    <mergeCell ref="E58:E59"/>
    <mergeCell ref="D56:D57"/>
    <mergeCell ref="V58:V59"/>
    <mergeCell ref="F51:F55"/>
    <mergeCell ref="B158:F158"/>
    <mergeCell ref="D141:D146"/>
    <mergeCell ref="C141:C146"/>
    <mergeCell ref="D114:D116"/>
    <mergeCell ref="A156:A164"/>
    <mergeCell ref="C65:C66"/>
    <mergeCell ref="C67:C70"/>
    <mergeCell ref="C75:C80"/>
    <mergeCell ref="Y60:Y61"/>
    <mergeCell ref="W60:W61"/>
    <mergeCell ref="V63:V64"/>
    <mergeCell ref="D101:D104"/>
    <mergeCell ref="D60:D62"/>
    <mergeCell ref="C60:C62"/>
    <mergeCell ref="C63:C64"/>
    <mergeCell ref="D63:D64"/>
    <mergeCell ref="Y90:Y91"/>
    <mergeCell ref="W71:W73"/>
    <mergeCell ref="X71:X73"/>
    <mergeCell ref="Y71:Y73"/>
    <mergeCell ref="D65:D66"/>
    <mergeCell ref="V67:V70"/>
    <mergeCell ref="E67:E70"/>
    <mergeCell ref="F67:F70"/>
    <mergeCell ref="C147:G147"/>
    <mergeCell ref="A149:A151"/>
    <mergeCell ref="B153:G153"/>
    <mergeCell ref="B149:B151"/>
    <mergeCell ref="C152:G152"/>
    <mergeCell ref="E149:E151"/>
    <mergeCell ref="F149:F151"/>
    <mergeCell ref="C148:P148"/>
    <mergeCell ref="D149:D151"/>
    <mergeCell ref="C149:C151"/>
    <mergeCell ref="B164:F164"/>
    <mergeCell ref="F101:F104"/>
    <mergeCell ref="C110:C113"/>
    <mergeCell ref="B156:F156"/>
    <mergeCell ref="B157:F157"/>
    <mergeCell ref="B105:B109"/>
    <mergeCell ref="F114:F116"/>
    <mergeCell ref="E141:E146"/>
    <mergeCell ref="F141:F146"/>
    <mergeCell ref="E114:E116"/>
    <mergeCell ref="B163:F163"/>
    <mergeCell ref="E110:E113"/>
    <mergeCell ref="E135:E137"/>
    <mergeCell ref="F135:F137"/>
    <mergeCell ref="C117:C119"/>
    <mergeCell ref="C128:C130"/>
    <mergeCell ref="F106:F109"/>
    <mergeCell ref="F117:F119"/>
    <mergeCell ref="E117:E119"/>
    <mergeCell ref="D117:D119"/>
    <mergeCell ref="B161:F161"/>
    <mergeCell ref="B160:F160"/>
    <mergeCell ref="D110:D113"/>
    <mergeCell ref="F110:F113"/>
    <mergeCell ref="D97:D100"/>
    <mergeCell ref="E97:E100"/>
    <mergeCell ref="V141:V145"/>
    <mergeCell ref="D84:D87"/>
    <mergeCell ref="E84:E87"/>
    <mergeCell ref="F84:F87"/>
    <mergeCell ref="V84:V87"/>
    <mergeCell ref="V71:V74"/>
    <mergeCell ref="W84:W86"/>
    <mergeCell ref="E106:E109"/>
    <mergeCell ref="V97:V100"/>
    <mergeCell ref="W97:W99"/>
    <mergeCell ref="E101:E104"/>
    <mergeCell ref="W101:W103"/>
    <mergeCell ref="V101:V104"/>
    <mergeCell ref="F97:F100"/>
    <mergeCell ref="D75:D80"/>
    <mergeCell ref="W75:W77"/>
    <mergeCell ref="V75:V78"/>
    <mergeCell ref="D71:D74"/>
    <mergeCell ref="X84:X86"/>
    <mergeCell ref="Y84:Y86"/>
    <mergeCell ref="V117:V119"/>
    <mergeCell ref="V110:V113"/>
    <mergeCell ref="V106:V109"/>
    <mergeCell ref="W110:W113"/>
    <mergeCell ref="X110:X113"/>
    <mergeCell ref="Y110:Y113"/>
    <mergeCell ref="W106:W109"/>
    <mergeCell ref="X106:X109"/>
    <mergeCell ref="Y106:Y109"/>
    <mergeCell ref="V114:V116"/>
    <mergeCell ref="W114:W115"/>
    <mergeCell ref="X114:X115"/>
    <mergeCell ref="Y114:Y115"/>
    <mergeCell ref="Y93:Y95"/>
    <mergeCell ref="Y101:Y103"/>
    <mergeCell ref="X97:X99"/>
    <mergeCell ref="X101:X103"/>
    <mergeCell ref="Y120:Y123"/>
    <mergeCell ref="C120:C123"/>
    <mergeCell ref="D120:D123"/>
    <mergeCell ref="E120:E123"/>
    <mergeCell ref="F120:F123"/>
    <mergeCell ref="A120:A123"/>
    <mergeCell ref="B120:B123"/>
    <mergeCell ref="Y67:Y69"/>
    <mergeCell ref="W131:W133"/>
    <mergeCell ref="X131:X133"/>
    <mergeCell ref="Y131:Y133"/>
    <mergeCell ref="V128:V130"/>
    <mergeCell ref="W128:W129"/>
    <mergeCell ref="X128:X129"/>
    <mergeCell ref="Y128:Y129"/>
    <mergeCell ref="V131:V134"/>
    <mergeCell ref="Y97:Y99"/>
    <mergeCell ref="V93:V96"/>
    <mergeCell ref="W93:W95"/>
    <mergeCell ref="X93:X95"/>
    <mergeCell ref="Y75:Y77"/>
    <mergeCell ref="A128:A130"/>
    <mergeCell ref="B128:B130"/>
    <mergeCell ref="C131:C134"/>
    <mergeCell ref="Y138:Y139"/>
    <mergeCell ref="B138:B140"/>
    <mergeCell ref="A138:A140"/>
    <mergeCell ref="V124:V127"/>
    <mergeCell ref="W124:W127"/>
    <mergeCell ref="X124:X127"/>
    <mergeCell ref="Y124:Y127"/>
    <mergeCell ref="A124:A127"/>
    <mergeCell ref="B124:B127"/>
    <mergeCell ref="C124:C127"/>
    <mergeCell ref="D124:D127"/>
    <mergeCell ref="E124:E127"/>
    <mergeCell ref="F124:F127"/>
    <mergeCell ref="V135:V137"/>
    <mergeCell ref="W135:W136"/>
    <mergeCell ref="X135:X136"/>
    <mergeCell ref="Y135:Y136"/>
    <mergeCell ref="D131:D134"/>
    <mergeCell ref="A131:A134"/>
    <mergeCell ref="B131:B134"/>
    <mergeCell ref="E131:E134"/>
    <mergeCell ref="F131:F134"/>
    <mergeCell ref="D128:D130"/>
    <mergeCell ref="E128:E130"/>
    <mergeCell ref="B117:B119"/>
    <mergeCell ref="A117:A119"/>
    <mergeCell ref="C138:C140"/>
    <mergeCell ref="D138:D140"/>
    <mergeCell ref="E138:E140"/>
    <mergeCell ref="F138:F140"/>
    <mergeCell ref="V138:V140"/>
    <mergeCell ref="W138:W139"/>
    <mergeCell ref="X138:X139"/>
    <mergeCell ref="V120:V123"/>
    <mergeCell ref="W120:W123"/>
    <mergeCell ref="X120:X123"/>
    <mergeCell ref="F128:F130"/>
    <mergeCell ref="A135:A137"/>
    <mergeCell ref="B135:B137"/>
    <mergeCell ref="C135:C137"/>
    <mergeCell ref="D135:D137"/>
  </mergeCells>
  <phoneticPr fontId="0" type="noConversion"/>
  <conditionalFormatting sqref="A147:A154 D149:G151 B147:B153 C147:C152 W142:Y142 W144:Y145 V141:Y141 V128 V135 W134:Y135 W137:Y140 W130:Y132 V117 V110:V111 X114:Y114 V114 D106:G106 B105:C109 W105:Y106 V106 W104 V97:V102 G103:G105 E100:G102 D100:D101 V93:V94 B97:B102 V65:Y67 W55:W64 X8:Y64 W70:Y70 G68:G70 G72:G74 V71:Y71 G78:G80 V75:Y75 A75:G77 A71:G71 A88:A102 B88:B94 C88:C102 V90 W8:W51 V8:V34 V36:V64 W87:Y87 G85:G87 W72:Y74 W90:W102 X90:Y104 A84:G84 G83 A81:G82 W83:Y83 W78:Y78 A8:G67 D90:O99 H46:S46 A110:F117 A135:B146 C135:C141 D135:E146 F135:F141 H149:U153 T146:Y146 V148:Y151 H54:O88 H8:U15 H16:O45 T16:U41 T84:Y84 T54:U78 H47:O50 T85:U87 T88:Y88 T83:U83 T79:Y82 L142:O145 T143:U145 T43:U52 I154:U154 T90:U141 H100:O140 W116:Y128 G107:G146">
    <cfRule type="cellIs" dxfId="15" priority="77" stopIfTrue="1" operator="equal">
      <formula>0</formula>
    </cfRule>
  </conditionalFormatting>
  <conditionalFormatting sqref="H142:K145 H146:O147 T147:Y147">
    <cfRule type="cellIs" dxfId="14" priority="15" stopIfTrue="1" operator="equal">
      <formula>0</formula>
    </cfRule>
  </conditionalFormatting>
  <conditionalFormatting sqref="M164">
    <cfRule type="cellIs" dxfId="13" priority="14" stopIfTrue="1" operator="equal">
      <formula>0</formula>
    </cfRule>
  </conditionalFormatting>
  <conditionalFormatting sqref="V120:V121">
    <cfRule type="cellIs" dxfId="12" priority="13" stopIfTrue="1" operator="equal">
      <formula>0</formula>
    </cfRule>
  </conditionalFormatting>
  <conditionalFormatting sqref="V124:V125">
    <cfRule type="cellIs" dxfId="11" priority="12" stopIfTrue="1" operator="equal">
      <formula>0</formula>
    </cfRule>
  </conditionalFormatting>
  <conditionalFormatting sqref="V131:V132">
    <cfRule type="cellIs" dxfId="10" priority="11" stopIfTrue="1" operator="equal">
      <formula>0</formula>
    </cfRule>
  </conditionalFormatting>
  <conditionalFormatting sqref="P16:S45 T42:U42">
    <cfRule type="cellIs" dxfId="9" priority="10" stopIfTrue="1" operator="equal">
      <formula>0</formula>
    </cfRule>
  </conditionalFormatting>
  <conditionalFormatting sqref="P56:S74">
    <cfRule type="cellIs" dxfId="8" priority="9" stopIfTrue="1" operator="equal">
      <formula>0</formula>
    </cfRule>
  </conditionalFormatting>
  <conditionalFormatting sqref="P54:S55 P47:S50">
    <cfRule type="cellIs" dxfId="7" priority="8" stopIfTrue="1" operator="equal">
      <formula>0</formula>
    </cfRule>
  </conditionalFormatting>
  <conditionalFormatting sqref="P75:S88">
    <cfRule type="cellIs" dxfId="6" priority="7" stopIfTrue="1" operator="equal">
      <formula>0</formula>
    </cfRule>
  </conditionalFormatting>
  <conditionalFormatting sqref="P135:S140 P101:S130">
    <cfRule type="cellIs" dxfId="5" priority="6" stopIfTrue="1" operator="equal">
      <formula>0</formula>
    </cfRule>
  </conditionalFormatting>
  <conditionalFormatting sqref="P147:S147">
    <cfRule type="cellIs" dxfId="4" priority="5" stopIfTrue="1" operator="equal">
      <formula>0</formula>
    </cfRule>
  </conditionalFormatting>
  <conditionalFormatting sqref="P90:S100">
    <cfRule type="cellIs" dxfId="3" priority="4" stopIfTrue="1" operator="equal">
      <formula>0</formula>
    </cfRule>
  </conditionalFormatting>
  <conditionalFormatting sqref="P131:S134">
    <cfRule type="cellIs" dxfId="2" priority="3" stopIfTrue="1" operator="equal">
      <formula>0</formula>
    </cfRule>
  </conditionalFormatting>
  <conditionalFormatting sqref="P142:S145">
    <cfRule type="cellIs" dxfId="1" priority="2" stopIfTrue="1" operator="equal">
      <formula>0</formula>
    </cfRule>
  </conditionalFormatting>
  <conditionalFormatting sqref="P146:S146">
    <cfRule type="cellIs" dxfId="0" priority="1" stopIfTrue="1" operator="equal">
      <formula>0</formula>
    </cfRule>
  </conditionalFormatting>
  <printOptions horizontalCentered="1" verticalCentered="1"/>
  <pageMargins left="0" right="0" top="0.98425196850393704" bottom="0.39370078740157483" header="0.59055118110236227" footer="0.51181102362204722"/>
  <pageSetup paperSize="9" scale="69" fitToHeight="0" orientation="landscape" horizontalDpi="300" verticalDpi="300" r:id="rId1"/>
  <headerFooter alignWithMargins="0">
    <oddHeader>&amp;C&amp;P</oddHeader>
  </headerFooter>
  <rowBreaks count="2" manualBreakCount="2">
    <brk id="31" max="24" man="1"/>
    <brk id="147" max="2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A31" sqref="A31:A34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2</vt:i4>
      </vt:variant>
    </vt:vector>
  </HeadingPairs>
  <TitlesOfParts>
    <vt:vector size="5" baseType="lpstr">
      <vt:lpstr>Lapas1</vt:lpstr>
      <vt:lpstr>Lapas2</vt:lpstr>
      <vt:lpstr>Lapas3</vt:lpstr>
      <vt:lpstr>Lapas1!Print_Area</vt:lpstr>
      <vt:lpstr>Lapas1!Print_Titles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Gražina Švanienė</cp:lastModifiedBy>
  <cp:lastPrinted>2019-02-08T14:03:11Z</cp:lastPrinted>
  <dcterms:created xsi:type="dcterms:W3CDTF">1996-10-14T23:33:28Z</dcterms:created>
  <dcterms:modified xsi:type="dcterms:W3CDTF">2019-03-21T09:46:47Z</dcterms:modified>
</cp:coreProperties>
</file>