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0"/>
  </bookViews>
  <sheets>
    <sheet name="1-pajamos" sheetId="1" r:id="rId1"/>
    <sheet name="2-sp.dot." sheetId="2" r:id="rId2"/>
    <sheet name="4-išl.asign.vald. " sheetId="3" r:id="rId3"/>
    <sheet name="5-išl.pagal programas " sheetId="4" state="hidden" r:id="rId4"/>
    <sheet name="5-programos" sheetId="5" r:id="rId5"/>
    <sheet name="6-valst.deleg.f-jų paskirst." sheetId="6" r:id="rId6"/>
  </sheets>
  <definedNames>
    <definedName name="OLE_LINK2" localSheetId="0">'1-pajamos'!$C$1</definedName>
  </definedNames>
  <calcPr fullCalcOnLoad="1"/>
</workbook>
</file>

<file path=xl/sharedStrings.xml><?xml version="1.0" encoding="utf-8"?>
<sst xmlns="http://schemas.openxmlformats.org/spreadsheetml/2006/main" count="621" uniqueCount="391">
  <si>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</si>
  <si>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</si>
  <si>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</si>
  <si>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</si>
  <si>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</si>
  <si>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</si>
  <si>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</si>
  <si>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</si>
  <si>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</si>
  <si>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</si>
  <si>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</si>
  <si>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</si>
  <si>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</si>
  <si>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</si>
  <si>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</si>
  <si>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</si>
  <si>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</si>
  <si>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</si>
  <si>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</si>
  <si>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</si>
  <si>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</si>
  <si>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</si>
  <si>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</si>
  <si>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</si>
  <si>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</si>
  <si>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</si>
  <si>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</si>
  <si>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</si>
  <si>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</si>
  <si>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12.</t>
  </si>
  <si>
    <t>1.1.4.7.1.1.</t>
  </si>
  <si>
    <t>Mokesčiai už aplinkos teršimą</t>
  </si>
  <si>
    <t>13.</t>
  </si>
  <si>
    <t>1.1.4.7.2.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</si>
  <si>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</si>
  <si>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</si>
  <si>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</si>
  <si>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</si>
  <si>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</si>
  <si>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</si>
  <si>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</si>
  <si>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17.</t>
  </si>
  <si>
    <t>1.3.4.1.1.1.</t>
  </si>
  <si>
    <t>18.</t>
  </si>
  <si>
    <t>Valstybinėms funkcijoms vykdyti</t>
  </si>
  <si>
    <t>19.</t>
  </si>
  <si>
    <t>20.</t>
  </si>
  <si>
    <t>22.</t>
  </si>
  <si>
    <t>23.</t>
  </si>
  <si>
    <t>1.4.</t>
  </si>
  <si>
    <t>24.</t>
  </si>
  <si>
    <t>1.4.1.</t>
  </si>
  <si>
    <t>25.</t>
  </si>
  <si>
    <t>Nuomos mokestis už valstybinę žemę ir valstybinio vidaus fondo vandens telkinius</t>
  </si>
  <si>
    <t>26.</t>
  </si>
  <si>
    <t>Mokestis už medžiojamų gyvūnų išteklių naudojimą ir kitus valstybinius išteklius</t>
  </si>
  <si>
    <t>27.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</si>
  <si>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</si>
  <si>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</si>
  <si>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</si>
  <si>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</si>
  <si>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</si>
  <si>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</si>
  <si>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</si>
  <si>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</si>
  <si>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</si>
  <si>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</si>
  <si>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</si>
  <si>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</si>
  <si>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</si>
  <si>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</si>
  <si>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</si>
  <si>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</si>
  <si>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</si>
  <si>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</si>
  <si>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</si>
  <si>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</si>
  <si>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</si>
  <si>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</si>
  <si>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</si>
  <si>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</si>
  <si>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</si>
  <si>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</si>
  <si>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</si>
  <si>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</si>
  <si>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</si>
  <si>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</si>
  <si>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</si>
  <si>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</si>
  <si>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</si>
  <si>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 xml:space="preserve">  IŠ VISO 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</si>
  <si>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</si>
  <si>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</si>
  <si>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</si>
  <si>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</si>
  <si>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</si>
  <si>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</si>
  <si>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</si>
  <si>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</si>
  <si>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</si>
  <si>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</si>
  <si>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</si>
  <si>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</si>
  <si>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</si>
  <si>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</si>
  <si>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</si>
  <si>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</si>
  <si>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</si>
  <si>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</si>
  <si>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</si>
  <si>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34.</t>
  </si>
  <si>
    <t>35.</t>
  </si>
  <si>
    <t>36.</t>
  </si>
  <si>
    <t>Juodupės gimnazija</t>
  </si>
  <si>
    <t>37.</t>
  </si>
  <si>
    <t>38.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</si>
  <si>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</si>
  <si>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</si>
  <si>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</si>
  <si>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</si>
  <si>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</si>
  <si>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</si>
  <si>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</si>
  <si>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</si>
  <si>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</si>
  <si>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</si>
  <si>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</si>
  <si>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</si>
  <si>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</si>
  <si>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</si>
  <si>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</si>
  <si>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Turizmo ir tradicinių amatų informacijos ir koordinavimo centras</t>
  </si>
  <si>
    <t>Socialinėms išmokoms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</si>
  <si>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</si>
  <si>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</si>
  <si>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>Rokiškio pagrindinė mokykla</t>
  </si>
  <si>
    <t>Valstybės funkcijos pavadinimas</t>
  </si>
  <si>
    <t>Asignavimų valdytojas</t>
  </si>
  <si>
    <t>Socialinė parama mokiniams  iš viso</t>
  </si>
  <si>
    <t>6 priedas</t>
  </si>
  <si>
    <t>Dividendai</t>
  </si>
  <si>
    <t>4.1.</t>
  </si>
  <si>
    <t>Materialiojo ir nematerialiojo turto realizavimo pajamos</t>
  </si>
  <si>
    <t>Turto valdymo ir viešųjų pirkimų skyrius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</si>
  <si>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</si>
  <si>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</si>
  <si>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</si>
  <si>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</si>
  <si>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</si>
  <si>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</si>
  <si>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</si>
  <si>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</si>
  <si>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</si>
  <si>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</si>
  <si>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       biudžetinių įstaigų pajamos už teikiamas                    paslaugas</t>
  </si>
  <si>
    <t>MOKESČIAI (2+4+8)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</si>
  <si>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</si>
  <si>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</si>
  <si>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</si>
  <si>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</si>
  <si>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</si>
  <si>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</si>
  <si>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</si>
  <si>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</si>
  <si>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</si>
  <si>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</si>
  <si>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</si>
  <si>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</si>
  <si>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</si>
  <si>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</si>
  <si>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</si>
  <si>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</si>
  <si>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</si>
  <si>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</si>
  <si>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</si>
  <si>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</si>
  <si>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</si>
  <si>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</si>
  <si>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</si>
  <si>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</si>
  <si>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</si>
  <si>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</si>
  <si>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</si>
  <si>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</si>
  <si>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</si>
  <si>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</si>
  <si>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</si>
  <si>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</si>
  <si>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</si>
  <si>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</si>
  <si>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</si>
  <si>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</si>
  <si>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</si>
  <si>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</si>
  <si>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</si>
  <si>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</si>
  <si>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</si>
  <si>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</si>
  <si>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</si>
  <si>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</si>
  <si>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</si>
  <si>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</si>
  <si>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</si>
  <si>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</si>
  <si>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</si>
  <si>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</si>
  <si>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</si>
  <si>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</si>
  <si>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</si>
  <si>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</si>
  <si>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</si>
  <si>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</si>
  <si>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</si>
  <si>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</si>
  <si>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</si>
  <si>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</si>
  <si>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</si>
  <si>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</si>
  <si>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</si>
  <si>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</si>
  <si>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</si>
  <si>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</si>
  <si>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</si>
  <si>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</si>
  <si>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</si>
  <si>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</si>
  <si>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</si>
  <si>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</si>
  <si>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</si>
  <si>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</si>
  <si>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</si>
  <si>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</si>
  <si>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</si>
  <si>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</si>
  <si>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</si>
  <si>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</si>
  <si>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</si>
  <si>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</si>
  <si>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</si>
  <si>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</si>
  <si>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</si>
  <si>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</si>
  <si>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</si>
  <si>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</si>
  <si>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</si>
  <si>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</si>
  <si>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</si>
  <si>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</si>
  <si>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</si>
  <si>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</si>
  <si>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</si>
  <si>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</si>
  <si>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</si>
  <si>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</si>
  <si>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</si>
  <si>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</si>
  <si>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</si>
  <si>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</si>
  <si>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</si>
  <si>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</si>
  <si>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</si>
  <si>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</si>
  <si>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</si>
  <si>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</si>
  <si>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</si>
  <si>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</si>
  <si>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</si>
  <si>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</si>
  <si>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</si>
  <si>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</si>
  <si>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</si>
  <si>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</si>
  <si>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</si>
  <si>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</si>
  <si>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</si>
  <si>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</si>
  <si>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</si>
  <si>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</si>
  <si>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</si>
  <si>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</si>
  <si>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</si>
  <si>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</si>
  <si>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</si>
  <si>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</si>
  <si>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</si>
  <si>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</si>
  <si>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</si>
  <si>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</si>
  <si>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</si>
  <si>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</si>
  <si>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</si>
  <si>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</si>
  <si>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</si>
  <si>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Būsto nuomos ar išperkamosios nuomos mokesčių dalies kompensacijoms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</si>
  <si>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</si>
  <si>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</si>
  <si>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</si>
  <si>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</si>
  <si>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</si>
  <si>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ROKIŠKIO RAJONO SAVIVALDYBĖS 2019 METŲ BIUDŽETAS</t>
  </si>
  <si>
    <r>
      <t xml:space="preserve">ML* - </t>
    </r>
    <r>
      <rPr>
        <sz val="10"/>
        <rFont val="Arial"/>
        <family val="2"/>
      </rPr>
      <t>mokinio krepšelis</t>
    </r>
  </si>
  <si>
    <t xml:space="preserve">VALSTYBĖS DELEGUOTŲ  FUNKCIJŲ PASKIRSTYMAS  2019 M.  </t>
  </si>
  <si>
    <t xml:space="preserve">     tūkst. eur.</t>
  </si>
  <si>
    <t xml:space="preserve"> Iš to sk.: DUF</t>
  </si>
  <si>
    <t xml:space="preserve">  ROKIŠKIO RAJONO SAVIVALDYBĖS 2019 METŲ BIUDŽETAS</t>
  </si>
  <si>
    <t>Mokymo lėšos</t>
  </si>
  <si>
    <t>Kitos pajamos</t>
  </si>
  <si>
    <t>( tūkst.Eur)</t>
  </si>
  <si>
    <t>ROKIŠKIO RAJONO SAVIVALDYBĖS BIUDŽETO 2019 METŲ VALSTYBĖS BIUDŽETO TIKSLINĖS LĖŠOS</t>
  </si>
  <si>
    <t>Priskirtos valstybės žemės ir kito turto valdymo,naudojimo ir disponavimo juo patikėjimo teise funkcijai atlikti</t>
  </si>
  <si>
    <t>Erdvinių duomenų rinkinio tvarkymo funkcijai atlikti</t>
  </si>
  <si>
    <t>ŠVIETIMO, MOKSLO IR SPORTO MINISTERIJA</t>
  </si>
  <si>
    <t>Lėšos, skirtos neformaliam vaikų švietimui (ES lėšos)</t>
  </si>
  <si>
    <t>Statybos ir infrastruktūros plėtros skyrius iš viso</t>
  </si>
  <si>
    <t>Statybos ir  infrastruktūros plėtros skyrius</t>
  </si>
  <si>
    <t xml:space="preserve">                        2019 m.vasario 20 d. sprendimo Nr. TS-16</t>
  </si>
  <si>
    <t xml:space="preserve">                                                            2019 m.vasario 20 d. sprendimo Nr.TS -16</t>
  </si>
  <si>
    <t>2019 m. vasario 20 d. sprendimo Nr. TS-16</t>
  </si>
  <si>
    <t xml:space="preserve"> 1.3.4.1.1.1.1</t>
  </si>
  <si>
    <t xml:space="preserve"> 1.3.4.1.1.1.2</t>
  </si>
  <si>
    <t xml:space="preserve"> 1.3.4.1.1.1.3</t>
  </si>
  <si>
    <t xml:space="preserve"> 1.3.4.1.1.1.4</t>
  </si>
  <si>
    <t>1.3.4.1.1.1.5</t>
  </si>
  <si>
    <t>1.3.4.1.1.1.6</t>
  </si>
  <si>
    <t>1.3.4.1.1.1.7</t>
  </si>
  <si>
    <t>Kelių priežiūros ir plėtros programos lėšos</t>
  </si>
  <si>
    <t>1.3.4.1.1.4</t>
  </si>
  <si>
    <t>1.3.4.1.1.5</t>
  </si>
  <si>
    <t>1.3.4.1.</t>
  </si>
  <si>
    <t>1.3.4.</t>
  </si>
  <si>
    <t>1.3.4.1.1.5.1</t>
  </si>
  <si>
    <t>1.3.4.1.1.5.2</t>
  </si>
  <si>
    <t>Turto  mokesčiai (5+6+7)</t>
  </si>
  <si>
    <t>Prekių ir paslaugų mokesčiai (9+10)</t>
  </si>
  <si>
    <t>Rinkliavos(11+12)</t>
  </si>
  <si>
    <t>Dotacija savivaldybės vykdomų projektų nuosavai daliai finansuoti</t>
  </si>
  <si>
    <t>1.4.1.2.</t>
  </si>
  <si>
    <t>1.4.1.4.</t>
  </si>
  <si>
    <t>1.4.1.5.</t>
  </si>
  <si>
    <t>1.4.2.</t>
  </si>
  <si>
    <t>1.4.4.</t>
  </si>
  <si>
    <t>VISI MOKESČIAI, PAJAMOS IR DOTACIJOS(1+13+26+33)</t>
  </si>
  <si>
    <t xml:space="preserve">  </t>
  </si>
  <si>
    <t>1.3.4.2.1.1.</t>
  </si>
  <si>
    <t>1.3.4.2.</t>
  </si>
  <si>
    <t>DOTACIJOS (14+27)</t>
  </si>
  <si>
    <t>Dotacijos einamiesiems tikslams(15+23+24)</t>
  </si>
  <si>
    <t>Kitos dotacijos (25+26)</t>
  </si>
  <si>
    <t>Dotacijos turtui įsigyti (28)</t>
  </si>
  <si>
    <t>Turto pajamos(31+32+33)</t>
  </si>
  <si>
    <t>KITOS PAJAMOS (30+34+35+36)</t>
  </si>
  <si>
    <t>SUSISIEKIMO MINISTERIJA</t>
  </si>
  <si>
    <t xml:space="preserve">    Kelių  priežiūros programa</t>
  </si>
  <si>
    <t xml:space="preserve">    Dotacija ES projektams finansuoti</t>
  </si>
  <si>
    <t xml:space="preserve">    Kompensacijoms gyventojams, nutraukus  šildymą</t>
  </si>
  <si>
    <t xml:space="preserve">      Socialinė parama mokiniams</t>
  </si>
  <si>
    <t xml:space="preserve">      Universaliai stacionariai  rentgeno diagnostikos medicinos priemonei VšĮ Rokiškio ligoninei įsigyti</t>
  </si>
  <si>
    <t xml:space="preserve">     Socialinė parama mokiniams</t>
  </si>
  <si>
    <r>
      <t>VF*</t>
    </r>
    <r>
      <rPr>
        <sz val="10"/>
        <rFont val="Arial"/>
        <family val="2"/>
      </rPr>
      <t xml:space="preserve"> - valstybės funkcija, sp.tiksl.dotacija/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</si>
  <si>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lėšos</t>
  </si>
  <si>
    <t xml:space="preserve">                administravimas  1 PR.</t>
  </si>
  <si>
    <t xml:space="preserve">                        2019 m.balandžio 26 d. sprendimo Nr. TS-</t>
  </si>
  <si>
    <t xml:space="preserve">                      ( Rokiškio rajono savivaldybės tarybos  </t>
  </si>
  <si>
    <t xml:space="preserve">                                            redakcija)</t>
  </si>
  <si>
    <t xml:space="preserve">                                                             ( Rokiškio rajono savivaldybės tarybos  </t>
  </si>
  <si>
    <t xml:space="preserve">                                                              2019 m.balandžio 26 d. sprendimo Nr. TS-</t>
  </si>
  <si>
    <t xml:space="preserve">                                                                                   redakcija)</t>
  </si>
  <si>
    <t>2019 m. balandžio 26 d. d. sprendimo Nr. TS-</t>
  </si>
  <si>
    <t xml:space="preserve">(Rokiškio rajono savivaldybės tarybos </t>
  </si>
  <si>
    <t>pakeitimai)</t>
  </si>
  <si>
    <t>Specialioji tikslinė dotacija iš viso (16+17+18+19+20+21)</t>
  </si>
  <si>
    <t>Universaliai stacionariai  rentgeno diagnostikos medicinos priemonei VšĮ Rokiškio rajono ligoninei įsigyti</t>
  </si>
  <si>
    <t>Tarpinstitucinio bendradarbiavimo koordinatoriaus pareigybei išlaikyti</t>
  </si>
  <si>
    <t>Lėšos iš valstybės biudžeto, skirtos mokytojų, dirbančių pagal neformaliojo vaikų švietimo programas, darbui apmokėti</t>
  </si>
  <si>
    <t xml:space="preserve"> iš jo: Aplinkos apsaugos rėmimo specialioji programa</t>
  </si>
  <si>
    <t xml:space="preserve"> Kreditoriniam įsiskolinimui dengti</t>
  </si>
  <si>
    <t xml:space="preserve">        iš jų: socialinė parama    4 PR.</t>
  </si>
  <si>
    <t>Rokiškio krašto muziejus</t>
  </si>
  <si>
    <t>Rokiškio socialinės paramos centras</t>
  </si>
  <si>
    <t>Rokiškio baseinas</t>
  </si>
  <si>
    <t>Pandėlio gimnazija</t>
  </si>
  <si>
    <t>Jūžintų O.Širvydo pagrindinė mokykla</t>
  </si>
  <si>
    <t xml:space="preserve">         Administracija</t>
  </si>
  <si>
    <t xml:space="preserve">                            IŠ VISO</t>
  </si>
  <si>
    <r>
      <t xml:space="preserve">   </t>
    </r>
    <r>
      <rPr>
        <sz val="10"/>
        <rFont val="Arial"/>
        <family val="2"/>
      </rPr>
      <t xml:space="preserve">      iš jų: viešiesiems darbams</t>
    </r>
  </si>
  <si>
    <t xml:space="preserve">                  IŠ VISO</t>
  </si>
  <si>
    <t>Darbo rinkos politikos įgyvendinimas iš viso</t>
  </si>
  <si>
    <t>tūkst.eur</t>
  </si>
  <si>
    <t>Švietimo, kultūros ir sporto skyrius</t>
  </si>
  <si>
    <t xml:space="preserve">   Vš Į Jaunimo centras</t>
  </si>
  <si>
    <t>Panemunėlio mokykla daugiafunkcis centras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</si>
</sst>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thin"/>
      <top style="medium">
        <color indexed="63"/>
      </top>
      <bottom style="medium">
        <color indexed="63"/>
      </bottom>
    </border>
    <border>
      <left style="thin"/>
      <right style="thin"/>
      <top style="medium"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/>
      <right style="thin"/>
      <top/>
      <bottom/>
    </border>
    <border>
      <left style="medium">
        <color indexed="63"/>
      </left>
      <right>
        <color indexed="63"/>
      </right>
      <top style="medium"/>
      <bottom style="thin">
        <color indexed="63"/>
      </bottom>
    </border>
    <border>
      <left style="medium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 style="medium"/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 style="medium">
        <color indexed="63"/>
      </bottom>
    </border>
    <border>
      <left style="medium">
        <color indexed="8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>
        <color indexed="8"/>
      </right>
      <top>
        <color indexed="63"/>
      </top>
      <bottom style="medium"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8" fillId="0" borderId="0">
      <alignment/>
      <protection/>
    </xf>
    <xf numFmtId="0" fontId="4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0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178" fontId="2" fillId="0" borderId="14" xfId="0" applyNumberFormat="1" applyFont="1" applyFill="1" applyBorder="1" applyAlignment="1">
      <alignment vertical="top" wrapText="1"/>
    </xf>
    <xf numFmtId="178" fontId="8" fillId="0" borderId="17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178" fontId="0" fillId="33" borderId="17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18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0" xfId="53" applyFont="1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left" vertical="center" wrapText="1"/>
      <protection/>
    </xf>
    <xf numFmtId="178" fontId="0" fillId="0" borderId="22" xfId="0" applyNumberFormat="1" applyFont="1" applyBorder="1" applyAlignment="1">
      <alignment/>
    </xf>
    <xf numFmtId="0" fontId="0" fillId="0" borderId="23" xfId="53" applyFont="1" applyBorder="1" applyAlignment="1">
      <alignment horizontal="center" vertical="center" wrapText="1"/>
      <protection/>
    </xf>
    <xf numFmtId="178" fontId="0" fillId="0" borderId="24" xfId="0" applyNumberFormat="1" applyFont="1" applyBorder="1" applyAlignment="1">
      <alignment/>
    </xf>
    <xf numFmtId="178" fontId="0" fillId="0" borderId="14" xfId="53" applyNumberFormat="1" applyFont="1" applyBorder="1" applyAlignment="1">
      <alignment horizontal="right" vertical="center" wrapText="1"/>
      <protection/>
    </xf>
    <xf numFmtId="0" fontId="0" fillId="0" borderId="21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3" applyFont="1" applyBorder="1" applyAlignment="1">
      <alignment horizontal="right" vertical="center" wrapText="1"/>
      <protection/>
    </xf>
    <xf numFmtId="0" fontId="8" fillId="0" borderId="21" xfId="0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34" borderId="14" xfId="0" applyNumberFormat="1" applyFont="1" applyFill="1" applyBorder="1" applyAlignment="1">
      <alignment/>
    </xf>
    <xf numFmtId="178" fontId="0" fillId="0" borderId="17" xfId="0" applyNumberFormat="1" applyFont="1" applyBorder="1" applyAlignment="1">
      <alignment/>
    </xf>
    <xf numFmtId="178" fontId="8" fillId="34" borderId="14" xfId="0" applyNumberFormat="1" applyFont="1" applyFill="1" applyBorder="1" applyAlignment="1">
      <alignment/>
    </xf>
    <xf numFmtId="0" fontId="8" fillId="0" borderId="21" xfId="0" applyFont="1" applyBorder="1" applyAlignment="1">
      <alignment wrapText="1"/>
    </xf>
    <xf numFmtId="178" fontId="8" fillId="0" borderId="25" xfId="0" applyNumberFormat="1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8" fillId="33" borderId="24" xfId="0" applyNumberFormat="1" applyFont="1" applyFill="1" applyBorder="1" applyAlignment="1">
      <alignment/>
    </xf>
    <xf numFmtId="0" fontId="11" fillId="34" borderId="21" xfId="0" applyFont="1" applyFill="1" applyBorder="1" applyAlignment="1">
      <alignment/>
    </xf>
    <xf numFmtId="0" fontId="11" fillId="0" borderId="21" xfId="0" applyFont="1" applyBorder="1" applyAlignment="1">
      <alignment/>
    </xf>
    <xf numFmtId="178" fontId="8" fillId="0" borderId="24" xfId="0" applyNumberFormat="1" applyFont="1" applyBorder="1" applyAlignment="1">
      <alignment vertical="top" wrapText="1"/>
    </xf>
    <xf numFmtId="0" fontId="8" fillId="0" borderId="28" xfId="0" applyFont="1" applyBorder="1" applyAlignment="1">
      <alignment/>
    </xf>
    <xf numFmtId="178" fontId="8" fillId="0" borderId="29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8" fillId="0" borderId="32" xfId="0" applyNumberFormat="1" applyFont="1" applyBorder="1" applyAlignment="1">
      <alignment/>
    </xf>
    <xf numFmtId="178" fontId="8" fillId="0" borderId="33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0" fillId="0" borderId="33" xfId="0" applyNumberFormat="1" applyFont="1" applyBorder="1" applyAlignment="1">
      <alignment/>
    </xf>
    <xf numFmtId="178" fontId="8" fillId="0" borderId="34" xfId="0" applyNumberFormat="1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34" borderId="21" xfId="0" applyFont="1" applyFill="1" applyBorder="1" applyAlignment="1">
      <alignment/>
    </xf>
    <xf numFmtId="0" fontId="8" fillId="0" borderId="35" xfId="0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0" fillId="0" borderId="38" xfId="0" applyNumberFormat="1" applyFont="1" applyBorder="1" applyAlignment="1">
      <alignment/>
    </xf>
    <xf numFmtId="178" fontId="8" fillId="0" borderId="38" xfId="0" applyNumberFormat="1" applyFont="1" applyBorder="1" applyAlignment="1">
      <alignment/>
    </xf>
    <xf numFmtId="178" fontId="8" fillId="0" borderId="39" xfId="0" applyNumberFormat="1" applyFont="1" applyFill="1" applyBorder="1" applyAlignment="1">
      <alignment/>
    </xf>
    <xf numFmtId="178" fontId="8" fillId="0" borderId="34" xfId="0" applyNumberFormat="1" applyFont="1" applyFill="1" applyBorder="1" applyAlignment="1">
      <alignment/>
    </xf>
    <xf numFmtId="178" fontId="8" fillId="0" borderId="40" xfId="0" applyNumberFormat="1" applyFont="1" applyFill="1" applyBorder="1" applyAlignment="1">
      <alignment/>
    </xf>
    <xf numFmtId="178" fontId="8" fillId="0" borderId="41" xfId="0" applyNumberFormat="1" applyFont="1" applyFill="1" applyBorder="1" applyAlignment="1">
      <alignment/>
    </xf>
    <xf numFmtId="178" fontId="8" fillId="0" borderId="4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8" fontId="8" fillId="0" borderId="43" xfId="0" applyNumberFormat="1" applyFont="1" applyBorder="1" applyAlignment="1">
      <alignment/>
    </xf>
    <xf numFmtId="178" fontId="8" fillId="33" borderId="44" xfId="0" applyNumberFormat="1" applyFont="1" applyFill="1" applyBorder="1" applyAlignment="1">
      <alignment/>
    </xf>
    <xf numFmtId="178" fontId="8" fillId="0" borderId="15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46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33" borderId="4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47" xfId="53" applyFont="1" applyBorder="1" applyAlignment="1">
      <alignment horizontal="center" vertical="center" wrapText="1"/>
      <protection/>
    </xf>
    <xf numFmtId="0" fontId="10" fillId="0" borderId="47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16" fillId="0" borderId="10" xfId="0" applyFont="1" applyBorder="1" applyAlignment="1">
      <alignment wrapText="1"/>
    </xf>
    <xf numFmtId="178" fontId="8" fillId="0" borderId="48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50" xfId="0" applyBorder="1" applyAlignment="1">
      <alignment vertical="top"/>
    </xf>
    <xf numFmtId="0" fontId="8" fillId="0" borderId="50" xfId="53" applyFont="1" applyBorder="1" applyAlignment="1">
      <alignment horizontal="left" vertical="center" wrapText="1"/>
      <protection/>
    </xf>
    <xf numFmtId="178" fontId="8" fillId="0" borderId="51" xfId="0" applyNumberFormat="1" applyFont="1" applyBorder="1" applyAlignment="1">
      <alignment/>
    </xf>
    <xf numFmtId="0" fontId="0" fillId="0" borderId="52" xfId="53" applyFont="1" applyBorder="1" applyAlignment="1">
      <alignment horizontal="center" vertical="center" wrapText="1"/>
      <protection/>
    </xf>
    <xf numFmtId="178" fontId="8" fillId="0" borderId="53" xfId="53" applyNumberFormat="1" applyFont="1" applyBorder="1" applyAlignment="1">
      <alignment horizontal="right" vertical="center" wrapText="1"/>
      <protection/>
    </xf>
    <xf numFmtId="178" fontId="8" fillId="0" borderId="54" xfId="53" applyNumberFormat="1" applyFont="1" applyBorder="1" applyAlignment="1">
      <alignment horizontal="right" vertical="center" wrapText="1"/>
      <protection/>
    </xf>
    <xf numFmtId="178" fontId="8" fillId="0" borderId="55" xfId="53" applyNumberFormat="1" applyFont="1" applyBorder="1" applyAlignment="1">
      <alignment horizontal="right" vertical="center" wrapText="1"/>
      <protection/>
    </xf>
    <xf numFmtId="178" fontId="8" fillId="0" borderId="54" xfId="0" applyNumberFormat="1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53" xfId="0" applyNumberFormat="1" applyFont="1" applyBorder="1" applyAlignment="1">
      <alignment/>
    </xf>
    <xf numFmtId="178" fontId="8" fillId="0" borderId="55" xfId="0" applyNumberFormat="1" applyFont="1" applyBorder="1" applyAlignment="1">
      <alignment/>
    </xf>
    <xf numFmtId="178" fontId="8" fillId="0" borderId="56" xfId="0" applyNumberFormat="1" applyFont="1" applyBorder="1" applyAlignment="1">
      <alignment/>
    </xf>
    <xf numFmtId="178" fontId="8" fillId="0" borderId="57" xfId="0" applyNumberFormat="1" applyFont="1" applyBorder="1" applyAlignment="1">
      <alignment/>
    </xf>
    <xf numFmtId="178" fontId="8" fillId="0" borderId="58" xfId="0" applyNumberFormat="1" applyFont="1" applyBorder="1" applyAlignment="1">
      <alignment/>
    </xf>
    <xf numFmtId="0" fontId="8" fillId="0" borderId="50" xfId="0" applyFont="1" applyBorder="1" applyAlignment="1">
      <alignment/>
    </xf>
    <xf numFmtId="0" fontId="0" fillId="0" borderId="21" xfId="0" applyBorder="1" applyAlignment="1">
      <alignment vertical="top"/>
    </xf>
    <xf numFmtId="178" fontId="0" fillId="34" borderId="14" xfId="0" applyNumberFormat="1" applyFill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8" fillId="0" borderId="27" xfId="0" applyNumberFormat="1" applyFont="1" applyBorder="1" applyAlignment="1">
      <alignment/>
    </xf>
    <xf numFmtId="178" fontId="0" fillId="0" borderId="26" xfId="0" applyNumberFormat="1" applyBorder="1" applyAlignment="1">
      <alignment/>
    </xf>
    <xf numFmtId="178" fontId="13" fillId="0" borderId="24" xfId="0" applyNumberFormat="1" applyFon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7" xfId="0" applyNumberFormat="1" applyBorder="1" applyAlignment="1">
      <alignment/>
    </xf>
    <xf numFmtId="0" fontId="17" fillId="0" borderId="21" xfId="0" applyFont="1" applyBorder="1" applyAlignment="1">
      <alignment wrapText="1"/>
    </xf>
    <xf numFmtId="178" fontId="0" fillId="0" borderId="25" xfId="0" applyNumberFormat="1" applyBorder="1" applyAlignment="1">
      <alignment/>
    </xf>
    <xf numFmtId="0" fontId="11" fillId="0" borderId="21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35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59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8" fillId="0" borderId="60" xfId="0" applyNumberFormat="1" applyFont="1" applyBorder="1" applyAlignment="1">
      <alignment/>
    </xf>
    <xf numFmtId="178" fontId="8" fillId="0" borderId="61" xfId="0" applyNumberFormat="1" applyFon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8" fillId="0" borderId="63" xfId="0" applyNumberFormat="1" applyFon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65" xfId="0" applyNumberFormat="1" applyBorder="1" applyAlignment="1">
      <alignment/>
    </xf>
    <xf numFmtId="0" fontId="17" fillId="0" borderId="21" xfId="0" applyFont="1" applyBorder="1" applyAlignment="1">
      <alignment/>
    </xf>
    <xf numFmtId="0" fontId="0" fillId="0" borderId="28" xfId="0" applyBorder="1" applyAlignment="1">
      <alignment vertical="top"/>
    </xf>
    <xf numFmtId="178" fontId="0" fillId="0" borderId="37" xfId="0" applyNumberForma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36" xfId="0" applyNumberFormat="1" applyFont="1" applyBorder="1" applyAlignment="1">
      <alignment/>
    </xf>
    <xf numFmtId="178" fontId="8" fillId="33" borderId="48" xfId="0" applyNumberFormat="1" applyFont="1" applyFill="1" applyBorder="1" applyAlignment="1">
      <alignment/>
    </xf>
    <xf numFmtId="178" fontId="8" fillId="33" borderId="43" xfId="0" applyNumberFormat="1" applyFont="1" applyFill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3" xfId="0" applyNumberFormat="1" applyBorder="1" applyAlignment="1">
      <alignment/>
    </xf>
    <xf numFmtId="0" fontId="8" fillId="0" borderId="18" xfId="0" applyFont="1" applyBorder="1" applyAlignment="1">
      <alignment wrapText="1"/>
    </xf>
    <xf numFmtId="178" fontId="8" fillId="0" borderId="67" xfId="0" applyNumberFormat="1" applyFont="1" applyBorder="1" applyAlignment="1">
      <alignment/>
    </xf>
    <xf numFmtId="178" fontId="0" fillId="0" borderId="57" xfId="0" applyNumberFormat="1" applyBorder="1" applyAlignment="1">
      <alignment/>
    </xf>
    <xf numFmtId="178" fontId="8" fillId="33" borderId="14" xfId="0" applyNumberFormat="1" applyFont="1" applyFill="1" applyBorder="1" applyAlignment="1">
      <alignment/>
    </xf>
    <xf numFmtId="178" fontId="0" fillId="33" borderId="24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/>
    </xf>
    <xf numFmtId="0" fontId="11" fillId="0" borderId="28" xfId="0" applyFont="1" applyBorder="1" applyAlignment="1">
      <alignment/>
    </xf>
    <xf numFmtId="0" fontId="11" fillId="34" borderId="57" xfId="0" applyFont="1" applyFill="1" applyBorder="1" applyAlignment="1">
      <alignment/>
    </xf>
    <xf numFmtId="0" fontId="11" fillId="34" borderId="57" xfId="0" applyFont="1" applyFill="1" applyBorder="1" applyAlignment="1">
      <alignment vertical="top" wrapText="1"/>
    </xf>
    <xf numFmtId="0" fontId="12" fillId="0" borderId="21" xfId="0" applyFon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33" xfId="0" applyNumberForma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 vertical="top" wrapText="1"/>
    </xf>
    <xf numFmtId="0" fontId="11" fillId="34" borderId="21" xfId="0" applyFont="1" applyFill="1" applyBorder="1" applyAlignment="1">
      <alignment vertical="top" wrapText="1"/>
    </xf>
    <xf numFmtId="178" fontId="0" fillId="0" borderId="24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17" xfId="0" applyNumberFormat="1" applyFont="1" applyBorder="1" applyAlignment="1">
      <alignment wrapText="1"/>
    </xf>
    <xf numFmtId="178" fontId="0" fillId="0" borderId="22" xfId="0" applyNumberFormat="1" applyBorder="1" applyAlignment="1">
      <alignment wrapText="1"/>
    </xf>
    <xf numFmtId="178" fontId="0" fillId="34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23" xfId="0" applyNumberFormat="1" applyBorder="1" applyAlignment="1">
      <alignment vertical="top" wrapText="1"/>
    </xf>
    <xf numFmtId="178" fontId="0" fillId="0" borderId="17" xfId="0" applyNumberFormat="1" applyBorder="1" applyAlignment="1">
      <alignment vertical="top" wrapText="1"/>
    </xf>
    <xf numFmtId="178" fontId="0" fillId="0" borderId="24" xfId="0" applyNumberForma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178" fontId="0" fillId="0" borderId="25" xfId="0" applyNumberFormat="1" applyFont="1" applyBorder="1" applyAlignment="1">
      <alignment/>
    </xf>
    <xf numFmtId="0" fontId="0" fillId="34" borderId="28" xfId="0" applyFont="1" applyFill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1" xfId="0" applyNumberFormat="1" applyBorder="1" applyAlignment="1">
      <alignment/>
    </xf>
    <xf numFmtId="0" fontId="0" fillId="0" borderId="57" xfId="0" applyBorder="1" applyAlignment="1">
      <alignment vertical="top"/>
    </xf>
    <xf numFmtId="0" fontId="8" fillId="0" borderId="19" xfId="0" applyFont="1" applyBorder="1" applyAlignment="1">
      <alignment/>
    </xf>
    <xf numFmtId="178" fontId="8" fillId="0" borderId="62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0" fontId="0" fillId="0" borderId="25" xfId="0" applyBorder="1" applyAlignment="1">
      <alignment vertical="top"/>
    </xf>
    <xf numFmtId="0" fontId="11" fillId="0" borderId="25" xfId="0" applyFont="1" applyFill="1" applyBorder="1" applyAlignment="1">
      <alignment vertical="top" wrapText="1"/>
    </xf>
    <xf numFmtId="0" fontId="0" fillId="0" borderId="23" xfId="0" applyBorder="1" applyAlignment="1">
      <alignment vertical="top"/>
    </xf>
    <xf numFmtId="178" fontId="0" fillId="0" borderId="53" xfId="0" applyNumberForma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68" xfId="0" applyNumberFormat="1" applyFon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0" fontId="8" fillId="0" borderId="10" xfId="0" applyFont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178" fontId="2" fillId="0" borderId="71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178" fontId="8" fillId="33" borderId="14" xfId="0" applyNumberFormat="1" applyFont="1" applyFill="1" applyBorder="1" applyAlignment="1">
      <alignment horizontal="right"/>
    </xf>
    <xf numFmtId="178" fontId="8" fillId="33" borderId="25" xfId="0" applyNumberFormat="1" applyFont="1" applyFill="1" applyBorder="1" applyAlignment="1">
      <alignment/>
    </xf>
    <xf numFmtId="0" fontId="11" fillId="33" borderId="72" xfId="0" applyNumberFormat="1" applyFont="1" applyFill="1" applyBorder="1" applyAlignment="1" applyProtection="1">
      <alignment/>
      <protection/>
    </xf>
    <xf numFmtId="178" fontId="8" fillId="33" borderId="27" xfId="0" applyNumberFormat="1" applyFont="1" applyFill="1" applyBorder="1" applyAlignment="1">
      <alignment/>
    </xf>
    <xf numFmtId="178" fontId="8" fillId="33" borderId="24" xfId="0" applyNumberFormat="1" applyFont="1" applyFill="1" applyBorder="1" applyAlignment="1">
      <alignment horizontal="right"/>
    </xf>
    <xf numFmtId="0" fontId="54" fillId="0" borderId="14" xfId="0" applyFont="1" applyBorder="1" applyAlignment="1">
      <alignment vertical="center" wrapText="1"/>
    </xf>
    <xf numFmtId="0" fontId="1" fillId="0" borderId="22" xfId="0" applyFont="1" applyBorder="1" applyAlignment="1">
      <alignment/>
    </xf>
    <xf numFmtId="0" fontId="2" fillId="0" borderId="54" xfId="0" applyFont="1" applyFill="1" applyBorder="1" applyAlignment="1">
      <alignment vertical="top" wrapText="1"/>
    </xf>
    <xf numFmtId="0" fontId="1" fillId="0" borderId="73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74" xfId="0" applyNumberFormat="1" applyFont="1" applyFill="1" applyBorder="1" applyAlignment="1" applyProtection="1">
      <alignment horizontal="center" vertical="center" wrapText="1"/>
      <protection/>
    </xf>
    <xf numFmtId="0" fontId="10" fillId="33" borderId="74" xfId="0" applyNumberFormat="1" applyFont="1" applyFill="1" applyBorder="1" applyAlignment="1" applyProtection="1">
      <alignment horizontal="center" vertical="center" wrapText="1"/>
      <protection/>
    </xf>
    <xf numFmtId="0" fontId="0" fillId="33" borderId="75" xfId="0" applyNumberFormat="1" applyFont="1" applyFill="1" applyBorder="1" applyAlignment="1" applyProtection="1">
      <alignment vertical="top"/>
      <protection/>
    </xf>
    <xf numFmtId="0" fontId="16" fillId="33" borderId="75" xfId="0" applyNumberFormat="1" applyFont="1" applyFill="1" applyBorder="1" applyAlignment="1" applyProtection="1">
      <alignment wrapText="1"/>
      <protection/>
    </xf>
    <xf numFmtId="178" fontId="8" fillId="33" borderId="76" xfId="0" applyNumberFormat="1" applyFont="1" applyFill="1" applyBorder="1" applyAlignment="1" applyProtection="1">
      <alignment/>
      <protection/>
    </xf>
    <xf numFmtId="178" fontId="8" fillId="33" borderId="46" xfId="0" applyNumberFormat="1" applyFont="1" applyFill="1" applyBorder="1" applyAlignment="1" applyProtection="1">
      <alignment/>
      <protection/>
    </xf>
    <xf numFmtId="178" fontId="8" fillId="33" borderId="43" xfId="0" applyNumberFormat="1" applyFont="1" applyFill="1" applyBorder="1" applyAlignment="1" applyProtection="1">
      <alignment/>
      <protection/>
    </xf>
    <xf numFmtId="178" fontId="8" fillId="33" borderId="77" xfId="0" applyNumberFormat="1" applyFont="1" applyFill="1" applyBorder="1" applyAlignment="1" applyProtection="1">
      <alignment/>
      <protection/>
    </xf>
    <xf numFmtId="178" fontId="8" fillId="33" borderId="11" xfId="0" applyNumberFormat="1" applyFont="1" applyFill="1" applyBorder="1" applyAlignment="1" applyProtection="1">
      <alignment/>
      <protection/>
    </xf>
    <xf numFmtId="0" fontId="0" fillId="33" borderId="78" xfId="0" applyNumberFormat="1" applyFont="1" applyFill="1" applyBorder="1" applyAlignment="1" applyProtection="1">
      <alignment vertical="top"/>
      <protection/>
    </xf>
    <xf numFmtId="0" fontId="8" fillId="33" borderId="78" xfId="0" applyNumberFormat="1" applyFont="1" applyFill="1" applyBorder="1" applyAlignment="1" applyProtection="1">
      <alignment/>
      <protection/>
    </xf>
    <xf numFmtId="178" fontId="11" fillId="33" borderId="79" xfId="0" applyNumberFormat="1" applyFont="1" applyFill="1" applyBorder="1" applyAlignment="1" applyProtection="1">
      <alignment/>
      <protection/>
    </xf>
    <xf numFmtId="178" fontId="11" fillId="33" borderId="80" xfId="0" applyNumberFormat="1" applyFont="1" applyFill="1" applyBorder="1" applyAlignment="1" applyProtection="1">
      <alignment/>
      <protection/>
    </xf>
    <xf numFmtId="178" fontId="8" fillId="33" borderId="44" xfId="0" applyNumberFormat="1" applyFont="1" applyFill="1" applyBorder="1" applyAlignment="1" applyProtection="1">
      <alignment/>
      <protection/>
    </xf>
    <xf numFmtId="178" fontId="8" fillId="33" borderId="48" xfId="0" applyNumberFormat="1" applyFont="1" applyFill="1" applyBorder="1" applyAlignment="1" applyProtection="1">
      <alignment/>
      <protection/>
    </xf>
    <xf numFmtId="178" fontId="8" fillId="33" borderId="81" xfId="0" applyNumberFormat="1" applyFont="1" applyFill="1" applyBorder="1" applyAlignment="1" applyProtection="1">
      <alignment/>
      <protection/>
    </xf>
    <xf numFmtId="178" fontId="8" fillId="33" borderId="82" xfId="0" applyNumberFormat="1" applyFont="1" applyFill="1" applyBorder="1" applyAlignment="1" applyProtection="1">
      <alignment/>
      <protection/>
    </xf>
    <xf numFmtId="178" fontId="8" fillId="33" borderId="83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>
      <alignment vertical="top" wrapText="1"/>
    </xf>
    <xf numFmtId="0" fontId="1" fillId="35" borderId="16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vertical="top" wrapText="1"/>
    </xf>
    <xf numFmtId="176" fontId="1" fillId="35" borderId="12" xfId="0" applyNumberFormat="1" applyFont="1" applyFill="1" applyBorder="1" applyAlignment="1">
      <alignment horizontal="center" vertical="top" wrapText="1"/>
    </xf>
    <xf numFmtId="182" fontId="0" fillId="0" borderId="0" xfId="0" applyNumberFormat="1" applyAlignment="1">
      <alignment/>
    </xf>
    <xf numFmtId="182" fontId="2" fillId="33" borderId="12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178" fontId="0" fillId="0" borderId="84" xfId="0" applyNumberFormat="1" applyFont="1" applyFill="1" applyBorder="1" applyAlignment="1">
      <alignment horizontal="center"/>
    </xf>
    <xf numFmtId="178" fontId="0" fillId="0" borderId="18" xfId="0" applyNumberFormat="1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5" borderId="14" xfId="0" applyFont="1" applyFill="1" applyBorder="1" applyAlignment="1">
      <alignment vertical="top" wrapText="1"/>
    </xf>
    <xf numFmtId="0" fontId="1" fillId="35" borderId="14" xfId="0" applyFont="1" applyFill="1" applyBorder="1" applyAlignment="1">
      <alignment/>
    </xf>
    <xf numFmtId="182" fontId="0" fillId="0" borderId="22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178" fontId="8" fillId="33" borderId="85" xfId="0" applyNumberFormat="1" applyFont="1" applyFill="1" applyBorder="1" applyAlignment="1" applyProtection="1">
      <alignment/>
      <protection/>
    </xf>
    <xf numFmtId="178" fontId="8" fillId="33" borderId="86" xfId="0" applyNumberFormat="1" applyFont="1" applyFill="1" applyBorder="1" applyAlignment="1" applyProtection="1">
      <alignment/>
      <protection/>
    </xf>
    <xf numFmtId="178" fontId="8" fillId="33" borderId="87" xfId="0" applyNumberFormat="1" applyFont="1" applyFill="1" applyBorder="1" applyAlignment="1" applyProtection="1">
      <alignment/>
      <protection/>
    </xf>
    <xf numFmtId="178" fontId="8" fillId="33" borderId="88" xfId="0" applyNumberFormat="1" applyFont="1" applyFill="1" applyBorder="1" applyAlignment="1" applyProtection="1">
      <alignment/>
      <protection/>
    </xf>
    <xf numFmtId="178" fontId="8" fillId="33" borderId="89" xfId="0" applyNumberFormat="1" applyFont="1" applyFill="1" applyBorder="1" applyAlignment="1" applyProtection="1">
      <alignment/>
      <protection/>
    </xf>
    <xf numFmtId="178" fontId="8" fillId="33" borderId="90" xfId="0" applyNumberFormat="1" applyFont="1" applyFill="1" applyBorder="1" applyAlignment="1" applyProtection="1">
      <alignment/>
      <protection/>
    </xf>
    <xf numFmtId="178" fontId="8" fillId="33" borderId="91" xfId="0" applyNumberFormat="1" applyFont="1" applyFill="1" applyBorder="1" applyAlignment="1" applyProtection="1">
      <alignment/>
      <protection/>
    </xf>
    <xf numFmtId="178" fontId="8" fillId="33" borderId="92" xfId="0" applyNumberFormat="1" applyFont="1" applyFill="1" applyBorder="1" applyAlignment="1" applyProtection="1">
      <alignment/>
      <protection/>
    </xf>
    <xf numFmtId="178" fontId="8" fillId="33" borderId="61" xfId="0" applyNumberFormat="1" applyFont="1" applyFill="1" applyBorder="1" applyAlignment="1" applyProtection="1">
      <alignment/>
      <protection/>
    </xf>
    <xf numFmtId="178" fontId="8" fillId="33" borderId="64" xfId="0" applyNumberFormat="1" applyFont="1" applyFill="1" applyBorder="1" applyAlignment="1" applyProtection="1">
      <alignment/>
      <protection/>
    </xf>
    <xf numFmtId="178" fontId="11" fillId="33" borderId="93" xfId="0" applyNumberFormat="1" applyFont="1" applyFill="1" applyBorder="1" applyAlignment="1" applyProtection="1">
      <alignment/>
      <protection/>
    </xf>
    <xf numFmtId="178" fontId="11" fillId="33" borderId="94" xfId="0" applyNumberFormat="1" applyFont="1" applyFill="1" applyBorder="1" applyAlignment="1" applyProtection="1">
      <alignment/>
      <protection/>
    </xf>
    <xf numFmtId="178" fontId="11" fillId="33" borderId="95" xfId="0" applyNumberFormat="1" applyFont="1" applyFill="1" applyBorder="1" applyAlignment="1" applyProtection="1">
      <alignment/>
      <protection/>
    </xf>
    <xf numFmtId="178" fontId="11" fillId="33" borderId="96" xfId="0" applyNumberFormat="1" applyFont="1" applyFill="1" applyBorder="1" applyAlignment="1" applyProtection="1">
      <alignment/>
      <protection/>
    </xf>
    <xf numFmtId="178" fontId="11" fillId="33" borderId="97" xfId="0" applyNumberFormat="1" applyFont="1" applyFill="1" applyBorder="1" applyAlignment="1" applyProtection="1">
      <alignment/>
      <protection/>
    </xf>
    <xf numFmtId="178" fontId="11" fillId="33" borderId="98" xfId="0" applyNumberFormat="1" applyFont="1" applyFill="1" applyBorder="1" applyAlignment="1" applyProtection="1">
      <alignment/>
      <protection/>
    </xf>
    <xf numFmtId="178" fontId="11" fillId="33" borderId="99" xfId="0" applyNumberFormat="1" applyFont="1" applyFill="1" applyBorder="1" applyAlignment="1" applyProtection="1">
      <alignment/>
      <protection/>
    </xf>
    <xf numFmtId="178" fontId="11" fillId="33" borderId="100" xfId="0" applyNumberFormat="1" applyFont="1" applyFill="1" applyBorder="1" applyAlignment="1" applyProtection="1">
      <alignment/>
      <protection/>
    </xf>
    <xf numFmtId="178" fontId="11" fillId="33" borderId="101" xfId="0" applyNumberFormat="1" applyFont="1" applyFill="1" applyBorder="1" applyAlignment="1" applyProtection="1">
      <alignment/>
      <protection/>
    </xf>
    <xf numFmtId="178" fontId="11" fillId="33" borderId="102" xfId="0" applyNumberFormat="1" applyFont="1" applyFill="1" applyBorder="1" applyAlignment="1" applyProtection="1">
      <alignment/>
      <protection/>
    </xf>
    <xf numFmtId="178" fontId="11" fillId="33" borderId="103" xfId="0" applyNumberFormat="1" applyFont="1" applyFill="1" applyBorder="1" applyAlignment="1" applyProtection="1">
      <alignment/>
      <protection/>
    </xf>
    <xf numFmtId="178" fontId="11" fillId="33" borderId="104" xfId="0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1" fillId="35" borderId="22" xfId="0" applyFont="1" applyFill="1" applyBorder="1" applyAlignment="1">
      <alignment/>
    </xf>
    <xf numFmtId="0" fontId="1" fillId="0" borderId="30" xfId="0" applyFont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2" fillId="0" borderId="90" xfId="0" applyFont="1" applyFill="1" applyBorder="1" applyAlignment="1">
      <alignment vertical="top" wrapText="1"/>
    </xf>
    <xf numFmtId="0" fontId="2" fillId="35" borderId="30" xfId="0" applyFont="1" applyFill="1" applyBorder="1" applyAlignment="1">
      <alignment/>
    </xf>
    <xf numFmtId="0" fontId="2" fillId="0" borderId="54" xfId="0" applyFont="1" applyBorder="1" applyAlignment="1">
      <alignment vertical="top" wrapText="1"/>
    </xf>
    <xf numFmtId="178" fontId="2" fillId="0" borderId="54" xfId="0" applyNumberFormat="1" applyFont="1" applyBorder="1" applyAlignment="1">
      <alignment/>
    </xf>
    <xf numFmtId="0" fontId="2" fillId="35" borderId="14" xfId="0" applyFont="1" applyFill="1" applyBorder="1" applyAlignment="1">
      <alignment wrapText="1"/>
    </xf>
    <xf numFmtId="0" fontId="1" fillId="35" borderId="14" xfId="0" applyFont="1" applyFill="1" applyBorder="1" applyAlignment="1">
      <alignment horizontal="center" vertical="top" wrapText="1"/>
    </xf>
    <xf numFmtId="178" fontId="0" fillId="0" borderId="14" xfId="0" applyNumberFormat="1" applyFont="1" applyFill="1" applyBorder="1" applyAlignment="1">
      <alignment/>
    </xf>
    <xf numFmtId="2" fontId="0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33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178" fontId="11" fillId="0" borderId="95" xfId="0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178" fontId="8" fillId="0" borderId="69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27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68" xfId="0" applyFont="1" applyBorder="1" applyAlignment="1">
      <alignment wrapText="1"/>
    </xf>
    <xf numFmtId="178" fontId="8" fillId="33" borderId="14" xfId="0" applyNumberFormat="1" applyFont="1" applyFill="1" applyBorder="1" applyAlignment="1" applyProtection="1">
      <alignment/>
      <protection/>
    </xf>
    <xf numFmtId="178" fontId="11" fillId="33" borderId="14" xfId="0" applyNumberFormat="1" applyFont="1" applyFill="1" applyBorder="1" applyAlignment="1" applyProtection="1">
      <alignment wrapText="1"/>
      <protection/>
    </xf>
    <xf numFmtId="178" fontId="11" fillId="33" borderId="14" xfId="0" applyNumberFormat="1" applyFont="1" applyFill="1" applyBorder="1" applyAlignment="1" applyProtection="1">
      <alignment vertical="top" wrapText="1"/>
      <protection/>
    </xf>
    <xf numFmtId="178" fontId="8" fillId="33" borderId="105" xfId="0" applyNumberFormat="1" applyFont="1" applyFill="1" applyBorder="1" applyAlignment="1" applyProtection="1">
      <alignment/>
      <protection/>
    </xf>
    <xf numFmtId="178" fontId="8" fillId="33" borderId="106" xfId="0" applyNumberFormat="1" applyFont="1" applyFill="1" applyBorder="1" applyAlignment="1" applyProtection="1">
      <alignment/>
      <protection/>
    </xf>
    <xf numFmtId="178" fontId="8" fillId="33" borderId="59" xfId="0" applyNumberFormat="1" applyFont="1" applyFill="1" applyBorder="1" applyAlignment="1" applyProtection="1">
      <alignment/>
      <protection/>
    </xf>
    <xf numFmtId="178" fontId="8" fillId="33" borderId="107" xfId="0" applyNumberFormat="1" applyFont="1" applyFill="1" applyBorder="1" applyAlignment="1" applyProtection="1">
      <alignment/>
      <protection/>
    </xf>
    <xf numFmtId="178" fontId="8" fillId="33" borderId="39" xfId="0" applyNumberFormat="1" applyFont="1" applyFill="1" applyBorder="1" applyAlignment="1" applyProtection="1">
      <alignment/>
      <protection/>
    </xf>
    <xf numFmtId="178" fontId="11" fillId="33" borderId="14" xfId="0" applyNumberFormat="1" applyFont="1" applyFill="1" applyBorder="1" applyAlignment="1" applyProtection="1">
      <alignment/>
      <protection/>
    </xf>
    <xf numFmtId="178" fontId="11" fillId="33" borderId="23" xfId="0" applyNumberFormat="1" applyFont="1" applyFill="1" applyBorder="1" applyAlignment="1" applyProtection="1">
      <alignment/>
      <protection/>
    </xf>
    <xf numFmtId="178" fontId="11" fillId="33" borderId="23" xfId="0" applyNumberFormat="1" applyFont="1" applyFill="1" applyBorder="1" applyAlignment="1" applyProtection="1">
      <alignment vertical="top" wrapText="1"/>
      <protection/>
    </xf>
    <xf numFmtId="178" fontId="8" fillId="33" borderId="54" xfId="0" applyNumberFormat="1" applyFont="1" applyFill="1" applyBorder="1" applyAlignment="1" applyProtection="1">
      <alignment/>
      <protection/>
    </xf>
    <xf numFmtId="178" fontId="8" fillId="33" borderId="51" xfId="0" applyNumberFormat="1" applyFont="1" applyFill="1" applyBorder="1" applyAlignment="1" applyProtection="1">
      <alignment/>
      <protection/>
    </xf>
    <xf numFmtId="178" fontId="8" fillId="33" borderId="22" xfId="0" applyNumberFormat="1" applyFont="1" applyFill="1" applyBorder="1" applyAlignment="1" applyProtection="1">
      <alignment/>
      <protection/>
    </xf>
    <xf numFmtId="178" fontId="11" fillId="33" borderId="22" xfId="0" applyNumberFormat="1" applyFont="1" applyFill="1" applyBorder="1" applyAlignment="1" applyProtection="1">
      <alignment/>
      <protection/>
    </xf>
    <xf numFmtId="178" fontId="8" fillId="33" borderId="67" xfId="0" applyNumberFormat="1" applyFont="1" applyFill="1" applyBorder="1" applyAlignment="1" applyProtection="1">
      <alignment/>
      <protection/>
    </xf>
    <xf numFmtId="178" fontId="8" fillId="33" borderId="24" xfId="0" applyNumberFormat="1" applyFont="1" applyFill="1" applyBorder="1" applyAlignment="1" applyProtection="1">
      <alignment/>
      <protection/>
    </xf>
    <xf numFmtId="178" fontId="8" fillId="33" borderId="17" xfId="0" applyNumberFormat="1" applyFont="1" applyFill="1" applyBorder="1" applyAlignment="1" applyProtection="1">
      <alignment/>
      <protection/>
    </xf>
    <xf numFmtId="178" fontId="11" fillId="33" borderId="17" xfId="0" applyNumberFormat="1" applyFont="1" applyFill="1" applyBorder="1" applyAlignment="1" applyProtection="1">
      <alignment/>
      <protection/>
    </xf>
    <xf numFmtId="178" fontId="11" fillId="33" borderId="17" xfId="0" applyNumberFormat="1" applyFont="1" applyFill="1" applyBorder="1" applyAlignment="1" applyProtection="1">
      <alignment vertical="top" wrapText="1"/>
      <protection/>
    </xf>
    <xf numFmtId="178" fontId="8" fillId="33" borderId="52" xfId="0" applyNumberFormat="1" applyFont="1" applyFill="1" applyBorder="1" applyAlignment="1" applyProtection="1">
      <alignment/>
      <protection/>
    </xf>
    <xf numFmtId="178" fontId="8" fillId="33" borderId="23" xfId="0" applyNumberFormat="1" applyFont="1" applyFill="1" applyBorder="1" applyAlignment="1" applyProtection="1">
      <alignment/>
      <protection/>
    </xf>
    <xf numFmtId="178" fontId="8" fillId="33" borderId="41" xfId="0" applyNumberFormat="1" applyFont="1" applyFill="1" applyBorder="1" applyAlignment="1" applyProtection="1">
      <alignment/>
      <protection/>
    </xf>
    <xf numFmtId="178" fontId="8" fillId="33" borderId="108" xfId="0" applyNumberFormat="1" applyFont="1" applyFill="1" applyBorder="1" applyAlignment="1" applyProtection="1">
      <alignment/>
      <protection/>
    </xf>
    <xf numFmtId="178" fontId="8" fillId="33" borderId="109" xfId="0" applyNumberFormat="1" applyFont="1" applyFill="1" applyBorder="1" applyAlignment="1" applyProtection="1">
      <alignment/>
      <protection/>
    </xf>
    <xf numFmtId="178" fontId="11" fillId="33" borderId="24" xfId="0" applyNumberFormat="1" applyFont="1" applyFill="1" applyBorder="1" applyAlignment="1" applyProtection="1">
      <alignment/>
      <protection/>
    </xf>
    <xf numFmtId="178" fontId="11" fillId="33" borderId="36" xfId="0" applyNumberFormat="1" applyFont="1" applyFill="1" applyBorder="1" applyAlignment="1" applyProtection="1">
      <alignment wrapText="1"/>
      <protection/>
    </xf>
    <xf numFmtId="178" fontId="11" fillId="33" borderId="36" xfId="0" applyNumberFormat="1" applyFont="1" applyFill="1" applyBorder="1" applyAlignment="1" applyProtection="1">
      <alignment vertical="top" wrapText="1"/>
      <protection/>
    </xf>
    <xf numFmtId="178" fontId="8" fillId="33" borderId="55" xfId="0" applyNumberFormat="1" applyFont="1" applyFill="1" applyBorder="1" applyAlignment="1" applyProtection="1">
      <alignment/>
      <protection/>
    </xf>
    <xf numFmtId="178" fontId="11" fillId="33" borderId="54" xfId="0" applyNumberFormat="1" applyFont="1" applyFill="1" applyBorder="1" applyAlignment="1" applyProtection="1">
      <alignment/>
      <protection/>
    </xf>
    <xf numFmtId="178" fontId="8" fillId="33" borderId="67" xfId="0" applyNumberFormat="1" applyFont="1" applyFill="1" applyBorder="1" applyAlignment="1">
      <alignment/>
    </xf>
    <xf numFmtId="178" fontId="8" fillId="33" borderId="61" xfId="0" applyNumberFormat="1" applyFont="1" applyFill="1" applyBorder="1" applyAlignment="1">
      <alignment/>
    </xf>
    <xf numFmtId="178" fontId="8" fillId="33" borderId="64" xfId="0" applyNumberFormat="1" applyFont="1" applyFill="1" applyBorder="1" applyAlignment="1">
      <alignment/>
    </xf>
    <xf numFmtId="2" fontId="8" fillId="33" borderId="17" xfId="0" applyNumberFormat="1" applyFont="1" applyFill="1" applyBorder="1" applyAlignment="1">
      <alignment/>
    </xf>
    <xf numFmtId="178" fontId="8" fillId="33" borderId="110" xfId="0" applyNumberFormat="1" applyFont="1" applyFill="1" applyBorder="1" applyAlignment="1">
      <alignment/>
    </xf>
    <xf numFmtId="178" fontId="8" fillId="33" borderId="62" xfId="0" applyNumberFormat="1" applyFont="1" applyFill="1" applyBorder="1" applyAlignment="1">
      <alignment/>
    </xf>
    <xf numFmtId="178" fontId="0" fillId="0" borderId="111" xfId="0" applyNumberFormat="1" applyFont="1" applyFill="1" applyBorder="1" applyAlignment="1" applyProtection="1">
      <alignment/>
      <protection/>
    </xf>
    <xf numFmtId="178" fontId="0" fillId="0" borderId="111" xfId="0" applyNumberFormat="1" applyFont="1" applyFill="1" applyBorder="1" applyAlignment="1" applyProtection="1">
      <alignment/>
      <protection/>
    </xf>
    <xf numFmtId="178" fontId="8" fillId="33" borderId="15" xfId="0" applyNumberFormat="1" applyFont="1" applyFill="1" applyBorder="1" applyAlignment="1" applyProtection="1">
      <alignment/>
      <protection/>
    </xf>
    <xf numFmtId="178" fontId="8" fillId="33" borderId="112" xfId="0" applyNumberFormat="1" applyFont="1" applyFill="1" applyBorder="1" applyAlignment="1" applyProtection="1">
      <alignment/>
      <protection/>
    </xf>
    <xf numFmtId="178" fontId="11" fillId="33" borderId="113" xfId="0" applyNumberFormat="1" applyFont="1" applyFill="1" applyBorder="1" applyAlignment="1" applyProtection="1">
      <alignment/>
      <protection/>
    </xf>
    <xf numFmtId="178" fontId="8" fillId="33" borderId="60" xfId="0" applyNumberFormat="1" applyFont="1" applyFill="1" applyBorder="1" applyAlignment="1" applyProtection="1">
      <alignment/>
      <protection/>
    </xf>
    <xf numFmtId="178" fontId="11" fillId="33" borderId="114" xfId="0" applyNumberFormat="1" applyFont="1" applyFill="1" applyBorder="1" applyAlignment="1" applyProtection="1">
      <alignment vertical="top" wrapText="1"/>
      <protection/>
    </xf>
    <xf numFmtId="178" fontId="11" fillId="33" borderId="115" xfId="0" applyNumberFormat="1" applyFont="1" applyFill="1" applyBorder="1" applyAlignment="1" applyProtection="1">
      <alignment/>
      <protection/>
    </xf>
    <xf numFmtId="178" fontId="11" fillId="33" borderId="116" xfId="0" applyNumberFormat="1" applyFont="1" applyFill="1" applyBorder="1" applyAlignment="1" applyProtection="1">
      <alignment/>
      <protection/>
    </xf>
    <xf numFmtId="178" fontId="8" fillId="33" borderId="19" xfId="0" applyNumberFormat="1" applyFont="1" applyFill="1" applyBorder="1" applyAlignment="1" applyProtection="1">
      <alignment/>
      <protection/>
    </xf>
    <xf numFmtId="178" fontId="11" fillId="33" borderId="53" xfId="0" applyNumberFormat="1" applyFont="1" applyFill="1" applyBorder="1" applyAlignment="1" applyProtection="1">
      <alignment/>
      <protection/>
    </xf>
    <xf numFmtId="178" fontId="8" fillId="33" borderId="117" xfId="0" applyNumberFormat="1" applyFont="1" applyFill="1" applyBorder="1" applyAlignment="1" applyProtection="1">
      <alignment/>
      <protection/>
    </xf>
    <xf numFmtId="178" fontId="8" fillId="33" borderId="118" xfId="0" applyNumberFormat="1" applyFont="1" applyFill="1" applyBorder="1" applyAlignment="1" applyProtection="1">
      <alignment/>
      <protection/>
    </xf>
    <xf numFmtId="178" fontId="8" fillId="33" borderId="119" xfId="0" applyNumberFormat="1" applyFont="1" applyFill="1" applyBorder="1" applyAlignment="1" applyProtection="1">
      <alignment/>
      <protection/>
    </xf>
    <xf numFmtId="178" fontId="8" fillId="33" borderId="120" xfId="0" applyNumberFormat="1" applyFont="1" applyFill="1" applyBorder="1" applyAlignment="1" applyProtection="1">
      <alignment/>
      <protection/>
    </xf>
    <xf numFmtId="178" fontId="8" fillId="33" borderId="37" xfId="0" applyNumberFormat="1" applyFont="1" applyFill="1" applyBorder="1" applyAlignment="1" applyProtection="1">
      <alignment/>
      <protection/>
    </xf>
    <xf numFmtId="178" fontId="8" fillId="33" borderId="36" xfId="0" applyNumberFormat="1" applyFont="1" applyFill="1" applyBorder="1" applyAlignment="1" applyProtection="1">
      <alignment/>
      <protection/>
    </xf>
    <xf numFmtId="178" fontId="8" fillId="33" borderId="38" xfId="0" applyNumberFormat="1" applyFont="1" applyFill="1" applyBorder="1" applyAlignment="1" applyProtection="1">
      <alignment/>
      <protection/>
    </xf>
    <xf numFmtId="178" fontId="8" fillId="33" borderId="110" xfId="0" applyNumberFormat="1" applyFont="1" applyFill="1" applyBorder="1" applyAlignment="1" applyProtection="1">
      <alignment/>
      <protection/>
    </xf>
    <xf numFmtId="178" fontId="11" fillId="33" borderId="22" xfId="0" applyNumberFormat="1" applyFont="1" applyFill="1" applyBorder="1" applyAlignment="1" applyProtection="1">
      <alignment wrapText="1"/>
      <protection/>
    </xf>
    <xf numFmtId="178" fontId="11" fillId="33" borderId="66" xfId="0" applyNumberFormat="1" applyFont="1" applyFill="1" applyBorder="1" applyAlignment="1" applyProtection="1">
      <alignment wrapText="1"/>
      <protection/>
    </xf>
    <xf numFmtId="178" fontId="8" fillId="33" borderId="121" xfId="0" applyNumberFormat="1" applyFont="1" applyFill="1" applyBorder="1" applyAlignment="1" applyProtection="1">
      <alignment/>
      <protection/>
    </xf>
    <xf numFmtId="178" fontId="8" fillId="33" borderId="65" xfId="0" applyNumberFormat="1" applyFont="1" applyFill="1" applyBorder="1" applyAlignment="1" applyProtection="1">
      <alignment/>
      <protection/>
    </xf>
    <xf numFmtId="178" fontId="11" fillId="33" borderId="122" xfId="0" applyNumberFormat="1" applyFont="1" applyFill="1" applyBorder="1" applyAlignment="1" applyProtection="1">
      <alignment/>
      <protection/>
    </xf>
    <xf numFmtId="178" fontId="11" fillId="33" borderId="123" xfId="0" applyNumberFormat="1" applyFont="1" applyFill="1" applyBorder="1" applyAlignment="1" applyProtection="1">
      <alignment/>
      <protection/>
    </xf>
    <xf numFmtId="178" fontId="11" fillId="33" borderId="124" xfId="0" applyNumberFormat="1" applyFont="1" applyFill="1" applyBorder="1" applyAlignment="1" applyProtection="1">
      <alignment/>
      <protection/>
    </xf>
    <xf numFmtId="178" fontId="11" fillId="33" borderId="37" xfId="0" applyNumberFormat="1" applyFont="1" applyFill="1" applyBorder="1" applyAlignment="1" applyProtection="1">
      <alignment/>
      <protection/>
    </xf>
    <xf numFmtId="178" fontId="11" fillId="33" borderId="36" xfId="0" applyNumberFormat="1" applyFont="1" applyFill="1" applyBorder="1" applyAlignment="1" applyProtection="1">
      <alignment/>
      <protection/>
    </xf>
    <xf numFmtId="178" fontId="11" fillId="33" borderId="3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8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8" fillId="0" borderId="19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8" fillId="0" borderId="28" xfId="0" applyFont="1" applyBorder="1" applyAlignment="1">
      <alignment wrapText="1"/>
    </xf>
    <xf numFmtId="178" fontId="8" fillId="0" borderId="19" xfId="0" applyNumberFormat="1" applyFont="1" applyFill="1" applyBorder="1" applyAlignment="1">
      <alignment/>
    </xf>
    <xf numFmtId="178" fontId="0" fillId="0" borderId="21" xfId="0" applyNumberFormat="1" applyFill="1" applyBorder="1" applyAlignment="1">
      <alignment/>
    </xf>
    <xf numFmtId="178" fontId="8" fillId="0" borderId="21" xfId="0" applyNumberFormat="1" applyFont="1" applyFill="1" applyBorder="1" applyAlignment="1">
      <alignment/>
    </xf>
    <xf numFmtId="178" fontId="8" fillId="0" borderId="21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0" fillId="0" borderId="35" xfId="0" applyNumberFormat="1" applyBorder="1" applyAlignment="1">
      <alignment/>
    </xf>
    <xf numFmtId="178" fontId="0" fillId="33" borderId="21" xfId="0" applyNumberFormat="1" applyFill="1" applyBorder="1" applyAlignment="1">
      <alignment/>
    </xf>
    <xf numFmtId="178" fontId="0" fillId="33" borderId="21" xfId="0" applyNumberFormat="1" applyFont="1" applyFill="1" applyBorder="1" applyAlignment="1">
      <alignment/>
    </xf>
    <xf numFmtId="178" fontId="8" fillId="33" borderId="21" xfId="0" applyNumberFormat="1" applyFont="1" applyFill="1" applyBorder="1" applyAlignment="1">
      <alignment/>
    </xf>
    <xf numFmtId="0" fontId="8" fillId="33" borderId="0" xfId="0" applyNumberFormat="1" applyFont="1" applyFill="1" applyBorder="1" applyAlignment="1" applyProtection="1">
      <alignment horizontal="left" vertical="center" wrapText="1"/>
      <protection/>
    </xf>
    <xf numFmtId="0" fontId="11" fillId="33" borderId="125" xfId="0" applyNumberFormat="1" applyFont="1" applyFill="1" applyBorder="1" applyAlignment="1" applyProtection="1">
      <alignment/>
      <protection/>
    </xf>
    <xf numFmtId="0" fontId="8" fillId="33" borderId="27" xfId="0" applyNumberFormat="1" applyFont="1" applyFill="1" applyBorder="1" applyAlignment="1" applyProtection="1">
      <alignment/>
      <protection/>
    </xf>
    <xf numFmtId="0" fontId="11" fillId="33" borderId="27" xfId="0" applyFont="1" applyFill="1" applyBorder="1" applyAlignment="1">
      <alignment wrapText="1"/>
    </xf>
    <xf numFmtId="0" fontId="11" fillId="0" borderId="27" xfId="0" applyFont="1" applyBorder="1" applyAlignment="1">
      <alignment wrapText="1"/>
    </xf>
    <xf numFmtId="0" fontId="16" fillId="33" borderId="76" xfId="0" applyNumberFormat="1" applyFont="1" applyFill="1" applyBorder="1" applyAlignment="1" applyProtection="1">
      <alignment wrapText="1"/>
      <protection/>
    </xf>
    <xf numFmtId="0" fontId="8" fillId="33" borderId="126" xfId="0" applyNumberFormat="1" applyFont="1" applyFill="1" applyBorder="1" applyAlignment="1" applyProtection="1">
      <alignment/>
      <protection/>
    </xf>
    <xf numFmtId="0" fontId="8" fillId="33" borderId="76" xfId="0" applyNumberFormat="1" applyFont="1" applyFill="1" applyBorder="1" applyAlignment="1" applyProtection="1">
      <alignment/>
      <protection/>
    </xf>
    <xf numFmtId="0" fontId="16" fillId="33" borderId="76" xfId="0" applyNumberFormat="1" applyFont="1" applyFill="1" applyBorder="1" applyAlignment="1" applyProtection="1">
      <alignment horizontal="left" vertical="center" wrapText="1"/>
      <protection/>
    </xf>
    <xf numFmtId="0" fontId="0" fillId="33" borderId="127" xfId="0" applyNumberFormat="1" applyFont="1" applyFill="1" applyBorder="1" applyAlignment="1" applyProtection="1">
      <alignment vertical="top"/>
      <protection/>
    </xf>
    <xf numFmtId="0" fontId="0" fillId="33" borderId="10" xfId="0" applyNumberFormat="1" applyFont="1" applyFill="1" applyBorder="1" applyAlignment="1" applyProtection="1">
      <alignment vertical="top"/>
      <protection/>
    </xf>
    <xf numFmtId="0" fontId="0" fillId="33" borderId="19" xfId="0" applyNumberFormat="1" applyFont="1" applyFill="1" applyBorder="1" applyAlignment="1" applyProtection="1">
      <alignment vertical="top"/>
      <protection/>
    </xf>
    <xf numFmtId="0" fontId="0" fillId="33" borderId="21" xfId="0" applyNumberFormat="1" applyFont="1" applyFill="1" applyBorder="1" applyAlignment="1" applyProtection="1">
      <alignment vertical="top"/>
      <protection/>
    </xf>
    <xf numFmtId="0" fontId="0" fillId="33" borderId="21" xfId="0" applyNumberFormat="1" applyFont="1" applyFill="1" applyBorder="1" applyAlignment="1" applyProtection="1">
      <alignment vertical="top" wrapText="1"/>
      <protection/>
    </xf>
    <xf numFmtId="0" fontId="0" fillId="33" borderId="35" xfId="0" applyNumberFormat="1" applyFont="1" applyFill="1" applyBorder="1" applyAlignment="1" applyProtection="1">
      <alignment vertical="top" wrapText="1"/>
      <protection/>
    </xf>
    <xf numFmtId="0" fontId="0" fillId="33" borderId="35" xfId="0" applyNumberFormat="1" applyFont="1" applyFill="1" applyBorder="1" applyAlignment="1" applyProtection="1">
      <alignment vertical="top"/>
      <protection/>
    </xf>
    <xf numFmtId="0" fontId="8" fillId="33" borderId="27" xfId="0" applyFont="1" applyFill="1" applyBorder="1" applyAlignment="1">
      <alignment/>
    </xf>
    <xf numFmtId="0" fontId="8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/>
    </xf>
    <xf numFmtId="0" fontId="0" fillId="0" borderId="59" xfId="0" applyBorder="1" applyAlignment="1">
      <alignment/>
    </xf>
    <xf numFmtId="0" fontId="0" fillId="0" borderId="107" xfId="0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28" xfId="0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/>
    </xf>
    <xf numFmtId="0" fontId="0" fillId="0" borderId="129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8" fillId="0" borderId="107" xfId="0" applyFont="1" applyBorder="1" applyAlignment="1">
      <alignment horizontal="left"/>
    </xf>
    <xf numFmtId="0" fontId="8" fillId="0" borderId="15" xfId="0" applyFont="1" applyBorder="1" applyAlignment="1">
      <alignment/>
    </xf>
    <xf numFmtId="178" fontId="0" fillId="0" borderId="130" xfId="0" applyNumberFormat="1" applyFont="1" applyBorder="1" applyAlignment="1">
      <alignment/>
    </xf>
    <xf numFmtId="178" fontId="8" fillId="33" borderId="67" xfId="0" applyNumberFormat="1" applyFont="1" applyFill="1" applyBorder="1" applyAlignment="1">
      <alignment horizontal="right"/>
    </xf>
    <xf numFmtId="178" fontId="8" fillId="33" borderId="61" xfId="0" applyNumberFormat="1" applyFont="1" applyFill="1" applyBorder="1" applyAlignment="1">
      <alignment horizontal="right"/>
    </xf>
    <xf numFmtId="178" fontId="8" fillId="33" borderId="64" xfId="0" applyNumberFormat="1" applyFont="1" applyFill="1" applyBorder="1" applyAlignment="1">
      <alignment horizontal="right"/>
    </xf>
    <xf numFmtId="178" fontId="8" fillId="33" borderId="17" xfId="0" applyNumberFormat="1" applyFont="1" applyFill="1" applyBorder="1" applyAlignment="1">
      <alignment horizontal="right"/>
    </xf>
    <xf numFmtId="178" fontId="8" fillId="33" borderId="32" xfId="0" applyNumberFormat="1" applyFont="1" applyFill="1" applyBorder="1" applyAlignment="1">
      <alignment horizontal="right"/>
    </xf>
    <xf numFmtId="178" fontId="8" fillId="33" borderId="30" xfId="0" applyNumberFormat="1" applyFont="1" applyFill="1" applyBorder="1" applyAlignment="1">
      <alignment horizontal="right"/>
    </xf>
    <xf numFmtId="178" fontId="8" fillId="33" borderId="33" xfId="0" applyNumberFormat="1" applyFont="1" applyFill="1" applyBorder="1" applyAlignment="1">
      <alignment horizontal="right"/>
    </xf>
    <xf numFmtId="178" fontId="8" fillId="33" borderId="43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/>
    </xf>
    <xf numFmtId="178" fontId="8" fillId="0" borderId="90" xfId="0" applyNumberFormat="1" applyFont="1" applyFill="1" applyBorder="1" applyAlignment="1">
      <alignment/>
    </xf>
    <xf numFmtId="178" fontId="8" fillId="0" borderId="131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178" fontId="8" fillId="0" borderId="57" xfId="0" applyNumberFormat="1" applyFont="1" applyFill="1" applyBorder="1" applyAlignment="1">
      <alignment/>
    </xf>
    <xf numFmtId="178" fontId="8" fillId="0" borderId="54" xfId="0" applyNumberFormat="1" applyFont="1" applyFill="1" applyBorder="1" applyAlignment="1">
      <alignment/>
    </xf>
    <xf numFmtId="178" fontId="8" fillId="0" borderId="55" xfId="0" applyNumberFormat="1" applyFont="1" applyFill="1" applyBorder="1" applyAlignment="1">
      <alignment/>
    </xf>
    <xf numFmtId="178" fontId="11" fillId="0" borderId="128" xfId="0" applyNumberFormat="1" applyFont="1" applyFill="1" applyBorder="1" applyAlignment="1">
      <alignment/>
    </xf>
    <xf numFmtId="178" fontId="11" fillId="0" borderId="9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178" fontId="11" fillId="33" borderId="24" xfId="0" applyNumberFormat="1" applyFont="1" applyFill="1" applyBorder="1" applyAlignment="1">
      <alignment horizontal="right"/>
    </xf>
    <xf numFmtId="178" fontId="11" fillId="33" borderId="14" xfId="0" applyNumberFormat="1" applyFont="1" applyFill="1" applyBorder="1" applyAlignment="1">
      <alignment horizontal="right"/>
    </xf>
    <xf numFmtId="178" fontId="11" fillId="33" borderId="17" xfId="0" applyNumberFormat="1" applyFont="1" applyFill="1" applyBorder="1" applyAlignment="1">
      <alignment horizontal="right"/>
    </xf>
    <xf numFmtId="178" fontId="11" fillId="0" borderId="21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left"/>
    </xf>
    <xf numFmtId="182" fontId="11" fillId="33" borderId="80" xfId="0" applyNumberFormat="1" applyFont="1" applyFill="1" applyBorder="1" applyAlignment="1" applyProtection="1">
      <alignment/>
      <protection/>
    </xf>
    <xf numFmtId="182" fontId="11" fillId="33" borderId="79" xfId="0" applyNumberFormat="1" applyFont="1" applyFill="1" applyBorder="1" applyAlignment="1" applyProtection="1">
      <alignment/>
      <protection/>
    </xf>
    <xf numFmtId="182" fontId="11" fillId="33" borderId="125" xfId="0" applyNumberFormat="1" applyFont="1" applyFill="1" applyBorder="1" applyAlignment="1" applyProtection="1">
      <alignment/>
      <protection/>
    </xf>
    <xf numFmtId="182" fontId="8" fillId="33" borderId="132" xfId="0" applyNumberFormat="1" applyFont="1" applyFill="1" applyBorder="1" applyAlignment="1" applyProtection="1">
      <alignment/>
      <protection/>
    </xf>
    <xf numFmtId="182" fontId="8" fillId="33" borderId="91" xfId="0" applyNumberFormat="1" applyFont="1" applyFill="1" applyBorder="1" applyAlignment="1" applyProtection="1">
      <alignment/>
      <protection/>
    </xf>
    <xf numFmtId="182" fontId="8" fillId="33" borderId="83" xfId="0" applyNumberFormat="1" applyFont="1" applyFill="1" applyBorder="1" applyAlignment="1" applyProtection="1">
      <alignment/>
      <protection/>
    </xf>
    <xf numFmtId="182" fontId="8" fillId="33" borderId="133" xfId="0" applyNumberFormat="1" applyFont="1" applyFill="1" applyBorder="1" applyAlignment="1" applyProtection="1">
      <alignment/>
      <protection/>
    </xf>
    <xf numFmtId="182" fontId="8" fillId="33" borderId="134" xfId="0" applyNumberFormat="1" applyFont="1" applyFill="1" applyBorder="1" applyAlignment="1" applyProtection="1">
      <alignment/>
      <protection/>
    </xf>
    <xf numFmtId="182" fontId="8" fillId="33" borderId="48" xfId="0" applyNumberFormat="1" applyFont="1" applyFill="1" applyBorder="1" applyAlignment="1">
      <alignment horizontal="right"/>
    </xf>
    <xf numFmtId="182" fontId="8" fillId="33" borderId="44" xfId="0" applyNumberFormat="1" applyFont="1" applyFill="1" applyBorder="1" applyAlignment="1">
      <alignment horizontal="right"/>
    </xf>
    <xf numFmtId="182" fontId="8" fillId="0" borderId="43" xfId="0" applyNumberFormat="1" applyFont="1" applyBorder="1" applyAlignment="1">
      <alignment/>
    </xf>
    <xf numFmtId="182" fontId="0" fillId="0" borderId="17" xfId="0" applyNumberFormat="1" applyFont="1" applyBorder="1" applyAlignment="1">
      <alignment/>
    </xf>
    <xf numFmtId="182" fontId="8" fillId="33" borderId="14" xfId="0" applyNumberFormat="1" applyFont="1" applyFill="1" applyBorder="1" applyAlignment="1">
      <alignment/>
    </xf>
    <xf numFmtId="182" fontId="8" fillId="0" borderId="49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8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0" fillId="0" borderId="22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35" xfId="53" applyFont="1" applyBorder="1" applyAlignment="1">
      <alignment horizontal="center" vertical="center" wrapText="1"/>
      <protection/>
    </xf>
    <xf numFmtId="0" fontId="8" fillId="0" borderId="136" xfId="53" applyFont="1" applyBorder="1" applyAlignment="1">
      <alignment horizontal="center" vertical="center" wrapText="1"/>
      <protection/>
    </xf>
    <xf numFmtId="0" fontId="8" fillId="0" borderId="137" xfId="53" applyFont="1" applyBorder="1" applyAlignment="1">
      <alignment horizontal="center" vertical="center" wrapText="1"/>
      <protection/>
    </xf>
    <xf numFmtId="0" fontId="0" fillId="0" borderId="138" xfId="53" applyFont="1" applyBorder="1" applyAlignment="1">
      <alignment horizontal="center" vertical="center" wrapText="1"/>
      <protection/>
    </xf>
    <xf numFmtId="0" fontId="0" fillId="0" borderId="139" xfId="5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0" fillId="0" borderId="140" xfId="53" applyFont="1" applyBorder="1" applyAlignment="1">
      <alignment horizontal="center" vertical="center" wrapText="1"/>
      <protection/>
    </xf>
    <xf numFmtId="0" fontId="0" fillId="0" borderId="141" xfId="53" applyFont="1" applyBorder="1" applyAlignment="1">
      <alignment horizontal="center" vertical="center" wrapText="1"/>
      <protection/>
    </xf>
    <xf numFmtId="0" fontId="0" fillId="0" borderId="142" xfId="53" applyFont="1" applyBorder="1" applyAlignment="1">
      <alignment horizontal="center" vertical="center" wrapText="1"/>
      <protection/>
    </xf>
    <xf numFmtId="0" fontId="0" fillId="0" borderId="143" xfId="53" applyFont="1" applyBorder="1" applyAlignment="1">
      <alignment horizontal="center" vertical="center" wrapText="1"/>
      <protection/>
    </xf>
    <xf numFmtId="0" fontId="0" fillId="0" borderId="144" xfId="53" applyFont="1" applyBorder="1" applyAlignment="1">
      <alignment horizontal="center" vertical="center" wrapText="1"/>
      <protection/>
    </xf>
    <xf numFmtId="0" fontId="0" fillId="0" borderId="8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84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45" xfId="53" applyFont="1" applyBorder="1" applyAlignment="1">
      <alignment horizontal="center" vertical="center" wrapText="1"/>
      <protection/>
    </xf>
    <xf numFmtId="0" fontId="0" fillId="0" borderId="146" xfId="53" applyFont="1" applyBorder="1" applyAlignment="1">
      <alignment horizontal="center" vertical="center" wrapText="1"/>
      <protection/>
    </xf>
    <xf numFmtId="0" fontId="0" fillId="0" borderId="59" xfId="0" applyBorder="1" applyAlignment="1">
      <alignment/>
    </xf>
    <xf numFmtId="0" fontId="0" fillId="0" borderId="128" xfId="0" applyBorder="1" applyAlignment="1">
      <alignment/>
    </xf>
    <xf numFmtId="0" fontId="0" fillId="0" borderId="147" xfId="53" applyFont="1" applyBorder="1" applyAlignment="1">
      <alignment horizontal="center" vertical="center" wrapText="1"/>
      <protection/>
    </xf>
    <xf numFmtId="0" fontId="0" fillId="0" borderId="148" xfId="53" applyFont="1" applyBorder="1" applyAlignment="1">
      <alignment horizontal="center" vertical="center" wrapText="1"/>
      <protection/>
    </xf>
    <xf numFmtId="0" fontId="0" fillId="0" borderId="149" xfId="53" applyFont="1" applyBorder="1" applyAlignment="1">
      <alignment horizontal="center" vertical="center" wrapText="1"/>
      <protection/>
    </xf>
    <xf numFmtId="0" fontId="8" fillId="0" borderId="150" xfId="53" applyFont="1" applyBorder="1" applyAlignment="1">
      <alignment horizontal="center" vertical="center" wrapText="1"/>
      <protection/>
    </xf>
    <xf numFmtId="0" fontId="8" fillId="0" borderId="144" xfId="53" applyFont="1" applyBorder="1" applyAlignment="1">
      <alignment horizontal="center" vertical="center" wrapText="1"/>
      <protection/>
    </xf>
    <xf numFmtId="0" fontId="8" fillId="0" borderId="151" xfId="53" applyFont="1" applyBorder="1" applyAlignment="1">
      <alignment horizontal="center" vertical="center" wrapText="1"/>
      <protection/>
    </xf>
    <xf numFmtId="0" fontId="0" fillId="0" borderId="152" xfId="53" applyFont="1" applyBorder="1" applyAlignment="1">
      <alignment horizontal="center" vertical="center" wrapText="1"/>
      <protection/>
    </xf>
    <xf numFmtId="0" fontId="0" fillId="0" borderId="153" xfId="53" applyFont="1" applyBorder="1" applyAlignment="1">
      <alignment horizontal="center" vertical="center" wrapText="1"/>
      <protection/>
    </xf>
    <xf numFmtId="0" fontId="0" fillId="0" borderId="154" xfId="53" applyFont="1" applyBorder="1" applyAlignment="1">
      <alignment horizontal="center" vertical="center" wrapText="1"/>
      <protection/>
    </xf>
    <xf numFmtId="0" fontId="0" fillId="0" borderId="155" xfId="53" applyFont="1" applyBorder="1" applyAlignment="1">
      <alignment horizontal="center" vertical="center" wrapText="1"/>
      <protection/>
    </xf>
    <xf numFmtId="0" fontId="8" fillId="0" borderId="156" xfId="53" applyFont="1" applyBorder="1" applyAlignment="1">
      <alignment horizontal="center" vertical="center" wrapText="1"/>
      <protection/>
    </xf>
    <xf numFmtId="0" fontId="8" fillId="0" borderId="157" xfId="53" applyFont="1" applyBorder="1" applyAlignment="1">
      <alignment horizontal="center" vertical="center" wrapText="1"/>
      <protection/>
    </xf>
    <xf numFmtId="0" fontId="8" fillId="0" borderId="158" xfId="53" applyFont="1" applyBorder="1" applyAlignment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159" xfId="0" applyNumberFormat="1" applyFont="1" applyFill="1" applyBorder="1" applyAlignment="1" applyProtection="1">
      <alignment horizontal="center" vertical="center" wrapText="1"/>
      <protection/>
    </xf>
    <xf numFmtId="0" fontId="8" fillId="33" borderId="160" xfId="0" applyNumberFormat="1" applyFont="1" applyFill="1" applyBorder="1" applyAlignment="1" applyProtection="1">
      <alignment horizontal="center" vertical="center" wrapText="1"/>
      <protection/>
    </xf>
    <xf numFmtId="0" fontId="0" fillId="33" borderId="161" xfId="0" applyNumberFormat="1" applyFont="1" applyFill="1" applyBorder="1" applyAlignment="1" applyProtection="1">
      <alignment horizontal="center" vertical="center" wrapText="1"/>
      <protection/>
    </xf>
    <xf numFmtId="0" fontId="0" fillId="33" borderId="162" xfId="0" applyNumberFormat="1" applyFont="1" applyFill="1" applyBorder="1" applyAlignment="1" applyProtection="1">
      <alignment horizontal="center" vertical="center" wrapText="1"/>
      <protection/>
    </xf>
    <xf numFmtId="0" fontId="0" fillId="33" borderId="163" xfId="0" applyNumberFormat="1" applyFont="1" applyFill="1" applyBorder="1" applyAlignment="1" applyProtection="1">
      <alignment horizontal="center" vertical="center" wrapText="1"/>
      <protection/>
    </xf>
    <xf numFmtId="0" fontId="0" fillId="33" borderId="164" xfId="0" applyNumberFormat="1" applyFont="1" applyFill="1" applyBorder="1" applyAlignment="1" applyProtection="1">
      <alignment horizontal="center" vertical="center" wrapText="1"/>
      <protection/>
    </xf>
    <xf numFmtId="0" fontId="0" fillId="33" borderId="165" xfId="0" applyNumberFormat="1" applyFont="1" applyFill="1" applyBorder="1" applyAlignment="1" applyProtection="1">
      <alignment horizontal="center" vertical="center" wrapText="1"/>
      <protection/>
    </xf>
    <xf numFmtId="0" fontId="0" fillId="33" borderId="166" xfId="0" applyNumberFormat="1" applyFont="1" applyFill="1" applyBorder="1" applyAlignment="1" applyProtection="1">
      <alignment horizontal="center" vertical="center" wrapText="1"/>
      <protection/>
    </xf>
    <xf numFmtId="0" fontId="0" fillId="33" borderId="167" xfId="0" applyNumberFormat="1" applyFont="1" applyFill="1" applyBorder="1" applyAlignment="1" applyProtection="1">
      <alignment horizontal="center" vertical="center" wrapText="1"/>
      <protection/>
    </xf>
    <xf numFmtId="0" fontId="0" fillId="33" borderId="168" xfId="0" applyNumberFormat="1" applyFont="1" applyFill="1" applyBorder="1" applyAlignment="1" applyProtection="1">
      <alignment horizontal="center" vertical="center" wrapText="1"/>
      <protection/>
    </xf>
    <xf numFmtId="0" fontId="0" fillId="33" borderId="169" xfId="0" applyNumberFormat="1" applyFont="1" applyFill="1" applyBorder="1" applyAlignment="1" applyProtection="1">
      <alignment/>
      <protection/>
    </xf>
    <xf numFmtId="0" fontId="0" fillId="33" borderId="170" xfId="0" applyNumberFormat="1" applyFont="1" applyFill="1" applyBorder="1" applyAlignment="1" applyProtection="1">
      <alignment/>
      <protection/>
    </xf>
    <xf numFmtId="0" fontId="0" fillId="33" borderId="171" xfId="0" applyNumberFormat="1" applyFont="1" applyFill="1" applyBorder="1" applyAlignment="1" applyProtection="1">
      <alignment/>
      <protection/>
    </xf>
    <xf numFmtId="0" fontId="0" fillId="33" borderId="169" xfId="0" applyNumberFormat="1" applyFont="1" applyFill="1" applyBorder="1" applyAlignment="1" applyProtection="1">
      <alignment horizontal="center" vertical="center" wrapText="1"/>
      <protection/>
    </xf>
    <xf numFmtId="0" fontId="0" fillId="33" borderId="170" xfId="0" applyNumberFormat="1" applyFont="1" applyFill="1" applyBorder="1" applyAlignment="1" applyProtection="1">
      <alignment horizontal="center" vertical="center" wrapText="1"/>
      <protection/>
    </xf>
    <xf numFmtId="0" fontId="0" fillId="33" borderId="171" xfId="0" applyNumberFormat="1" applyFont="1" applyFill="1" applyBorder="1" applyAlignment="1" applyProtection="1">
      <alignment horizontal="center" vertical="center" wrapText="1"/>
      <protection/>
    </xf>
    <xf numFmtId="0" fontId="8" fillId="33" borderId="172" xfId="0" applyNumberFormat="1" applyFont="1" applyFill="1" applyBorder="1" applyAlignment="1" applyProtection="1">
      <alignment horizontal="center" vertical="center" wrapText="1"/>
      <protection/>
    </xf>
    <xf numFmtId="0" fontId="8" fillId="33" borderId="173" xfId="0" applyNumberFormat="1" applyFont="1" applyFill="1" applyBorder="1" applyAlignment="1" applyProtection="1">
      <alignment horizontal="center" vertical="center" wrapText="1"/>
      <protection/>
    </xf>
    <xf numFmtId="0" fontId="8" fillId="33" borderId="174" xfId="0" applyNumberFormat="1" applyFont="1" applyFill="1" applyBorder="1" applyAlignment="1" applyProtection="1">
      <alignment horizontal="center" vertical="center" wrapText="1"/>
      <protection/>
    </xf>
    <xf numFmtId="0" fontId="8" fillId="33" borderId="175" xfId="0" applyNumberFormat="1" applyFont="1" applyFill="1" applyBorder="1" applyAlignment="1" applyProtection="1">
      <alignment horizontal="center" vertical="center" wrapText="1"/>
      <protection/>
    </xf>
    <xf numFmtId="0" fontId="0" fillId="33" borderId="17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top"/>
    </xf>
    <xf numFmtId="0" fontId="0" fillId="0" borderId="109" xfId="0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0" fillId="0" borderId="177" xfId="0" applyBorder="1" applyAlignment="1">
      <alignment horizontal="center" vertical="top"/>
    </xf>
    <xf numFmtId="0" fontId="0" fillId="0" borderId="39" xfId="0" applyFont="1" applyBorder="1" applyAlignment="1">
      <alignment horizontal="center" vertical="top" wrapText="1"/>
    </xf>
    <xf numFmtId="0" fontId="0" fillId="0" borderId="178" xfId="0" applyBorder="1" applyAlignment="1">
      <alignment horizontal="center" vertical="top" wrapText="1"/>
    </xf>
  </cellXfs>
  <cellStyles count="55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spėjimo tekstas" xfId="47"/>
    <cellStyle name="Išvestis" xfId="48"/>
    <cellStyle name="Įvestis" xfId="49"/>
    <cellStyle name="Comma" xfId="50"/>
    <cellStyle name="Comma [0]" xfId="51"/>
    <cellStyle name="Neutralus" xfId="52"/>
    <cellStyle name="Normal_Sheet1" xfId="53"/>
    <cellStyle name="Paryškinimas 1" xfId="54"/>
    <cellStyle name="Paryškinimas 2" xfId="55"/>
    <cellStyle name="Paryškinimas 3" xfId="56"/>
    <cellStyle name="Paryškinimas 4" xfId="57"/>
    <cellStyle name="Paryškinimas 5" xfId="58"/>
    <cellStyle name="Paryškinimas 6" xfId="59"/>
    <cellStyle name="Pastaba" xfId="60"/>
    <cellStyle name="Pavadinimas" xfId="61"/>
    <cellStyle name="Percent" xfId="62"/>
    <cellStyle name="Skaičiavimas" xfId="63"/>
    <cellStyle name="Suma" xfId="64"/>
    <cellStyle name="Susietas langelis" xfId="65"/>
    <cellStyle name="Tikrinimo langelis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"/>
  <sheetViews>
    <sheetView tabSelected="1" zoomScalePageLayoutView="0" workbookViewId="0" topLeftCell="A37">
      <selection activeCell="E59" sqref="E59"/>
    </sheetView>
  </sheetViews>
  <sheetFormatPr defaultColWidth="9.140625" defaultRowHeight="12.75"/>
  <cols>
    <col min="3" max="3" width="4.00390625" style="0" customWidth="1"/>
    <col min="4" max="4" width="16.00390625" style="0" customWidth="1"/>
    <col min="5" max="5" width="46.421875" style="0" customWidth="1"/>
    <col min="6" max="6" width="17.421875" style="0" customWidth="1"/>
    <col min="7" max="7" width="9.57421875" style="0" bestFit="1" customWidth="1"/>
    <col min="8" max="8" width="10.57421875" style="0" bestFit="1" customWidth="1"/>
  </cols>
  <sheetData>
    <row r="1" spans="3:5" ht="15.75">
      <c r="C1" s="2" t="s">
        <v>0</v>
      </c>
      <c r="E1" s="1"/>
    </row>
    <row r="2" ht="15.75">
      <c r="E2" s="1" t="s">
        <v>315</v>
      </c>
    </row>
    <row r="3" ht="15.75">
      <c r="C3" s="1" t="s">
        <v>1</v>
      </c>
    </row>
    <row r="4" spans="3:5" ht="15.75">
      <c r="C4" s="1"/>
      <c r="E4" s="1" t="s">
        <v>362</v>
      </c>
    </row>
    <row r="5" spans="3:5" ht="15.75">
      <c r="C5" s="1"/>
      <c r="E5" s="1" t="s">
        <v>361</v>
      </c>
    </row>
    <row r="6" spans="3:5" ht="15.75">
      <c r="C6" s="1"/>
      <c r="E6" s="1" t="s">
        <v>363</v>
      </c>
    </row>
    <row r="7" spans="3:6" ht="17.25" customHeight="1">
      <c r="C7" s="488" t="s">
        <v>304</v>
      </c>
      <c r="D7" s="488"/>
      <c r="E7" s="488"/>
      <c r="F7" s="488"/>
    </row>
    <row r="8" ht="15.75">
      <c r="C8" s="3" t="s">
        <v>2</v>
      </c>
    </row>
    <row r="9" spans="3:6" ht="18" customHeight="1" thickBot="1">
      <c r="C9" s="3"/>
      <c r="F9" t="s">
        <v>307</v>
      </c>
    </row>
    <row r="10" spans="3:6" ht="15" customHeight="1" thickBot="1">
      <c r="C10" s="4" t="s">
        <v>3</v>
      </c>
      <c r="D10" s="5" t="s">
        <v>4</v>
      </c>
      <c r="E10" s="18" t="s">
        <v>5</v>
      </c>
      <c r="F10" s="29" t="s">
        <v>6</v>
      </c>
    </row>
    <row r="11" spans="3:8" ht="18.75" customHeight="1" thickBot="1">
      <c r="C11" s="6">
        <v>1</v>
      </c>
      <c r="D11" s="7">
        <v>2</v>
      </c>
      <c r="E11" s="19">
        <v>3</v>
      </c>
      <c r="F11" s="30">
        <v>4</v>
      </c>
      <c r="H11" s="27"/>
    </row>
    <row r="12" spans="3:6" ht="16.5" customHeight="1" thickBot="1">
      <c r="C12" s="8" t="s">
        <v>7</v>
      </c>
      <c r="D12" s="9" t="s">
        <v>8</v>
      </c>
      <c r="E12" s="20" t="s">
        <v>155</v>
      </c>
      <c r="F12" s="31">
        <f>F13+F15+F19</f>
        <v>17418</v>
      </c>
    </row>
    <row r="13" spans="3:6" ht="15" customHeight="1" thickBot="1">
      <c r="C13" s="8" t="s">
        <v>9</v>
      </c>
      <c r="D13" s="10" t="s">
        <v>127</v>
      </c>
      <c r="E13" s="20" t="s">
        <v>10</v>
      </c>
      <c r="F13" s="31">
        <f>F14</f>
        <v>15983</v>
      </c>
    </row>
    <row r="14" spans="3:6" ht="24.75" customHeight="1" thickBot="1">
      <c r="C14" s="8" t="s">
        <v>11</v>
      </c>
      <c r="D14" s="9" t="s">
        <v>12</v>
      </c>
      <c r="E14" s="21" t="s">
        <v>151</v>
      </c>
      <c r="F14" s="31">
        <v>15983</v>
      </c>
    </row>
    <row r="15" spans="3:6" ht="18.75" customHeight="1" thickBot="1">
      <c r="C15" s="8" t="s">
        <v>13</v>
      </c>
      <c r="D15" s="9" t="s">
        <v>17</v>
      </c>
      <c r="E15" s="20" t="s">
        <v>332</v>
      </c>
      <c r="F15" s="31">
        <f>F16+F17+F18</f>
        <v>715</v>
      </c>
    </row>
    <row r="16" spans="3:6" ht="18.75" customHeight="1" thickBot="1">
      <c r="C16" s="8" t="s">
        <v>14</v>
      </c>
      <c r="D16" s="9" t="s">
        <v>19</v>
      </c>
      <c r="E16" s="21" t="s">
        <v>20</v>
      </c>
      <c r="F16" s="32">
        <v>480</v>
      </c>
    </row>
    <row r="17" spans="3:6" ht="18" customHeight="1" thickBot="1">
      <c r="C17" s="8" t="s">
        <v>15</v>
      </c>
      <c r="D17" s="9" t="s">
        <v>22</v>
      </c>
      <c r="E17" s="21" t="s">
        <v>23</v>
      </c>
      <c r="F17" s="32">
        <v>10</v>
      </c>
    </row>
    <row r="18" spans="3:6" ht="17.25" customHeight="1" thickBot="1">
      <c r="C18" s="8" t="s">
        <v>16</v>
      </c>
      <c r="D18" s="9" t="s">
        <v>25</v>
      </c>
      <c r="E18" s="21" t="s">
        <v>26</v>
      </c>
      <c r="F18" s="32">
        <v>225</v>
      </c>
    </row>
    <row r="19" spans="3:6" ht="17.25" customHeight="1" thickBot="1">
      <c r="C19" s="8" t="s">
        <v>18</v>
      </c>
      <c r="D19" s="9" t="s">
        <v>28</v>
      </c>
      <c r="E19" s="20" t="s">
        <v>333</v>
      </c>
      <c r="F19" s="31">
        <f>F20+F21</f>
        <v>720</v>
      </c>
    </row>
    <row r="20" spans="3:6" ht="15.75" customHeight="1" thickBot="1">
      <c r="C20" s="8" t="s">
        <v>21</v>
      </c>
      <c r="D20" s="9" t="s">
        <v>30</v>
      </c>
      <c r="E20" s="21" t="s">
        <v>31</v>
      </c>
      <c r="F20" s="32">
        <v>50</v>
      </c>
    </row>
    <row r="21" spans="3:6" ht="16.5" customHeight="1" thickBot="1">
      <c r="C21" s="8" t="s">
        <v>24</v>
      </c>
      <c r="D21" s="9" t="s">
        <v>33</v>
      </c>
      <c r="E21" s="21" t="s">
        <v>334</v>
      </c>
      <c r="F21" s="32">
        <f>F22+F23</f>
        <v>670</v>
      </c>
    </row>
    <row r="22" spans="3:6" ht="17.25" customHeight="1" thickBot="1">
      <c r="C22" s="8" t="s">
        <v>27</v>
      </c>
      <c r="D22" s="9" t="s">
        <v>35</v>
      </c>
      <c r="E22" s="21" t="s">
        <v>36</v>
      </c>
      <c r="F22" s="32">
        <v>20</v>
      </c>
    </row>
    <row r="23" spans="3:6" ht="18.75" customHeight="1" thickBot="1">
      <c r="C23" s="8" t="s">
        <v>29</v>
      </c>
      <c r="D23" s="9" t="s">
        <v>38</v>
      </c>
      <c r="E23" s="21" t="s">
        <v>39</v>
      </c>
      <c r="F23" s="223">
        <v>650</v>
      </c>
    </row>
    <row r="24" spans="3:6" ht="19.5" customHeight="1" thickBot="1">
      <c r="C24" s="8" t="s">
        <v>32</v>
      </c>
      <c r="D24" s="9" t="s">
        <v>329</v>
      </c>
      <c r="E24" s="20" t="s">
        <v>345</v>
      </c>
      <c r="F24" s="35">
        <f>F25+F38</f>
        <v>11416.2505</v>
      </c>
    </row>
    <row r="25" spans="3:6" ht="19.5" customHeight="1" thickBot="1">
      <c r="C25" s="8" t="s">
        <v>34</v>
      </c>
      <c r="D25" s="9" t="s">
        <v>328</v>
      </c>
      <c r="E25" s="20" t="s">
        <v>346</v>
      </c>
      <c r="F25" s="35">
        <f>F26+F34+F35</f>
        <v>10257.2505</v>
      </c>
    </row>
    <row r="26" spans="3:6" ht="36" customHeight="1" thickBot="1">
      <c r="C26" s="8" t="s">
        <v>37</v>
      </c>
      <c r="D26" s="9" t="s">
        <v>42</v>
      </c>
      <c r="E26" s="21" t="s">
        <v>370</v>
      </c>
      <c r="F26" s="35">
        <f>F27+F28+F29+F30+F31+F32+F33</f>
        <v>10082.876</v>
      </c>
    </row>
    <row r="27" spans="3:7" ht="22.5" customHeight="1" thickBot="1">
      <c r="C27" s="8" t="s">
        <v>40</v>
      </c>
      <c r="D27" s="9" t="s">
        <v>318</v>
      </c>
      <c r="E27" s="21" t="s">
        <v>44</v>
      </c>
      <c r="F27" s="34">
        <v>2792.096</v>
      </c>
      <c r="G27">
        <v>-16.7</v>
      </c>
    </row>
    <row r="28" spans="3:6" ht="30.75" customHeight="1" thickBot="1">
      <c r="C28" s="8" t="s">
        <v>41</v>
      </c>
      <c r="D28" s="9" t="s">
        <v>319</v>
      </c>
      <c r="E28" s="24" t="s">
        <v>305</v>
      </c>
      <c r="F28" s="236">
        <v>6332.9</v>
      </c>
    </row>
    <row r="29" spans="3:6" ht="48.75" customHeight="1" thickBot="1">
      <c r="C29" s="8" t="s">
        <v>43</v>
      </c>
      <c r="D29" s="21" t="s">
        <v>320</v>
      </c>
      <c r="E29" s="25" t="s">
        <v>144</v>
      </c>
      <c r="F29" s="28">
        <v>122.7</v>
      </c>
    </row>
    <row r="30" spans="3:6" ht="48.75" customHeight="1" thickBot="1">
      <c r="C30" s="8" t="s">
        <v>45</v>
      </c>
      <c r="D30" s="21" t="s">
        <v>321</v>
      </c>
      <c r="E30" s="235" t="s">
        <v>134</v>
      </c>
      <c r="F30" s="28">
        <v>1</v>
      </c>
    </row>
    <row r="31" spans="3:7" ht="48.75" customHeight="1" thickBot="1">
      <c r="C31" s="270" t="s">
        <v>46</v>
      </c>
      <c r="D31" s="271" t="s">
        <v>322</v>
      </c>
      <c r="E31" s="272" t="s">
        <v>371</v>
      </c>
      <c r="F31" s="273">
        <v>200</v>
      </c>
      <c r="G31">
        <v>200</v>
      </c>
    </row>
    <row r="32" spans="3:7" ht="35.25" customHeight="1" thickBot="1">
      <c r="C32" s="270" t="s">
        <v>105</v>
      </c>
      <c r="D32" s="271" t="s">
        <v>323</v>
      </c>
      <c r="E32" s="272" t="s">
        <v>372</v>
      </c>
      <c r="F32" s="273">
        <v>18.08</v>
      </c>
      <c r="G32">
        <v>18.08</v>
      </c>
    </row>
    <row r="33" spans="3:7" ht="35.25" customHeight="1" thickBot="1">
      <c r="C33" s="270" t="s">
        <v>47</v>
      </c>
      <c r="D33" s="271" t="s">
        <v>324</v>
      </c>
      <c r="E33" s="272" t="s">
        <v>325</v>
      </c>
      <c r="F33" s="273">
        <v>616.1</v>
      </c>
      <c r="G33">
        <v>1775.1</v>
      </c>
    </row>
    <row r="34" spans="3:6" ht="23.25" customHeight="1" thickBot="1">
      <c r="C34" s="8" t="s">
        <v>48</v>
      </c>
      <c r="D34" s="21" t="s">
        <v>326</v>
      </c>
      <c r="E34" s="25" t="s">
        <v>312</v>
      </c>
      <c r="F34" s="28">
        <v>108.26</v>
      </c>
    </row>
    <row r="35" spans="3:6" ht="23.25" customHeight="1" thickBot="1">
      <c r="C35" s="8" t="s">
        <v>50</v>
      </c>
      <c r="D35" s="21" t="s">
        <v>327</v>
      </c>
      <c r="E35" s="25" t="s">
        <v>347</v>
      </c>
      <c r="F35" s="51">
        <f>F36+F37</f>
        <v>66.11449999999999</v>
      </c>
    </row>
    <row r="36" spans="3:7" ht="43.5" customHeight="1" thickBot="1">
      <c r="C36" s="270" t="s">
        <v>52</v>
      </c>
      <c r="D36" s="271" t="s">
        <v>330</v>
      </c>
      <c r="E36" s="272" t="s">
        <v>335</v>
      </c>
      <c r="F36" s="274">
        <v>36.7145</v>
      </c>
      <c r="G36">
        <v>36.7145</v>
      </c>
    </row>
    <row r="37" spans="3:6" ht="65.25" customHeight="1" thickBot="1">
      <c r="C37" s="8" t="s">
        <v>54</v>
      </c>
      <c r="D37" s="21" t="s">
        <v>331</v>
      </c>
      <c r="E37" s="25" t="s">
        <v>373</v>
      </c>
      <c r="F37" s="51">
        <v>29.4</v>
      </c>
    </row>
    <row r="38" spans="3:6" ht="27" customHeight="1" thickBot="1">
      <c r="C38" s="8" t="s">
        <v>56</v>
      </c>
      <c r="D38" s="21" t="s">
        <v>344</v>
      </c>
      <c r="E38" s="279" t="s">
        <v>348</v>
      </c>
      <c r="F38" s="51">
        <f>F39</f>
        <v>1159</v>
      </c>
    </row>
    <row r="39" spans="3:6" ht="20.25" customHeight="1" thickBot="1">
      <c r="C39" s="8" t="s">
        <v>58</v>
      </c>
      <c r="D39" s="21" t="s">
        <v>343</v>
      </c>
      <c r="E39" s="272" t="s">
        <v>325</v>
      </c>
      <c r="F39" s="274">
        <v>1159</v>
      </c>
    </row>
    <row r="40" spans="3:6" ht="33" customHeight="1" thickBot="1">
      <c r="C40" s="8" t="s">
        <v>59</v>
      </c>
      <c r="D40" s="9" t="s">
        <v>49</v>
      </c>
      <c r="E40" s="20" t="s">
        <v>350</v>
      </c>
      <c r="F40" s="36">
        <f>F41+F45+F46+F47</f>
        <v>1552.9569999999999</v>
      </c>
    </row>
    <row r="41" spans="3:6" ht="16.5" thickBot="1">
      <c r="C41" s="8" t="s">
        <v>60</v>
      </c>
      <c r="D41" s="9" t="s">
        <v>51</v>
      </c>
      <c r="E41" s="20" t="s">
        <v>349</v>
      </c>
      <c r="F41" s="31">
        <f>F42+F43+F44</f>
        <v>247.6</v>
      </c>
    </row>
    <row r="42" spans="3:6" ht="18" customHeight="1" thickBot="1">
      <c r="C42" s="8" t="s">
        <v>61</v>
      </c>
      <c r="D42" s="9" t="s">
        <v>337</v>
      </c>
      <c r="E42" s="21" t="s">
        <v>53</v>
      </c>
      <c r="F42" s="32">
        <v>143</v>
      </c>
    </row>
    <row r="43" spans="3:7" ht="18.75" customHeight="1" thickBot="1">
      <c r="C43" s="270" t="s">
        <v>107</v>
      </c>
      <c r="D43" s="275" t="s">
        <v>336</v>
      </c>
      <c r="E43" s="271" t="s">
        <v>140</v>
      </c>
      <c r="F43" s="276">
        <v>29.6</v>
      </c>
      <c r="G43">
        <v>9.6</v>
      </c>
    </row>
    <row r="44" spans="2:6" ht="18" customHeight="1" thickBot="1">
      <c r="B44" s="26"/>
      <c r="C44" s="8" t="s">
        <v>108</v>
      </c>
      <c r="D44" s="9" t="s">
        <v>338</v>
      </c>
      <c r="E44" s="21" t="s">
        <v>55</v>
      </c>
      <c r="F44" s="32">
        <v>75</v>
      </c>
    </row>
    <row r="45" spans="3:6" ht="18" customHeight="1" thickBot="1">
      <c r="C45" s="8" t="s">
        <v>110</v>
      </c>
      <c r="D45" s="9" t="s">
        <v>339</v>
      </c>
      <c r="E45" s="20" t="s">
        <v>57</v>
      </c>
      <c r="F45" s="237">
        <v>1279.357</v>
      </c>
    </row>
    <row r="46" spans="3:6" ht="18" customHeight="1" thickBot="1">
      <c r="C46" s="8" t="s">
        <v>111</v>
      </c>
      <c r="D46" s="9" t="s">
        <v>340</v>
      </c>
      <c r="E46" s="20" t="s">
        <v>306</v>
      </c>
      <c r="F46" s="238">
        <v>10</v>
      </c>
    </row>
    <row r="47" spans="3:6" ht="33" customHeight="1" thickBot="1">
      <c r="C47" s="8" t="s">
        <v>112</v>
      </c>
      <c r="D47" s="9" t="s">
        <v>141</v>
      </c>
      <c r="E47" s="20" t="s">
        <v>142</v>
      </c>
      <c r="F47" s="238">
        <v>16</v>
      </c>
    </row>
    <row r="48" spans="3:10" ht="46.5" customHeight="1" thickBot="1">
      <c r="C48" s="8" t="s">
        <v>114</v>
      </c>
      <c r="D48" s="9"/>
      <c r="E48" s="20" t="s">
        <v>341</v>
      </c>
      <c r="F48" s="278">
        <f>F12+F24+F40</f>
        <v>30387.2075</v>
      </c>
      <c r="J48" t="s">
        <v>342</v>
      </c>
    </row>
    <row r="49" spans="3:6" ht="25.5" customHeight="1" thickBot="1">
      <c r="C49" s="489" t="s">
        <v>115</v>
      </c>
      <c r="D49" s="489"/>
      <c r="E49" s="49" t="s">
        <v>153</v>
      </c>
      <c r="F49" s="224">
        <f>F50+F51+F52</f>
        <v>772.23119</v>
      </c>
    </row>
    <row r="50" spans="3:6" ht="13.5" customHeight="1">
      <c r="C50" s="490"/>
      <c r="D50" s="490"/>
      <c r="E50" s="48" t="s">
        <v>374</v>
      </c>
      <c r="F50" s="280">
        <v>76.53589</v>
      </c>
    </row>
    <row r="51" spans="3:6" ht="31.5">
      <c r="C51" s="490"/>
      <c r="D51" s="490"/>
      <c r="E51" s="48" t="s">
        <v>154</v>
      </c>
      <c r="F51" s="281">
        <v>169.62147</v>
      </c>
    </row>
    <row r="52" spans="3:6" ht="16.5" thickBot="1">
      <c r="C52" s="491"/>
      <c r="D52" s="491"/>
      <c r="E52" s="326" t="s">
        <v>375</v>
      </c>
      <c r="F52" s="282">
        <v>526.07383</v>
      </c>
    </row>
    <row r="53" ht="12.75">
      <c r="G53" s="277">
        <f>G43+G36+G33+G32+G31+G27</f>
        <v>2022.7944999999997</v>
      </c>
    </row>
  </sheetData>
  <sheetProtection/>
  <mergeCells count="3">
    <mergeCell ref="C7:F7"/>
    <mergeCell ref="C49:C52"/>
    <mergeCell ref="D49:D52"/>
  </mergeCells>
  <printOptions/>
  <pageMargins left="0.7480314960629921" right="0.7480314960629921" top="0.984251968503937" bottom="0" header="0.5118110236220472" footer="0.5118110236220472"/>
  <pageSetup fitToWidth="0" fitToHeight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55"/>
  <sheetViews>
    <sheetView workbookViewId="0" topLeftCell="A4">
      <selection activeCell="D55" sqref="D55"/>
    </sheetView>
  </sheetViews>
  <sheetFormatPr defaultColWidth="9.140625" defaultRowHeight="12.75"/>
  <cols>
    <col min="3" max="3" width="5.8515625" style="0" customWidth="1"/>
    <col min="4" max="4" width="72.57421875" style="0" customWidth="1"/>
    <col min="5" max="5" width="11.00390625" style="0" customWidth="1"/>
  </cols>
  <sheetData>
    <row r="2" ht="15.75">
      <c r="D2" s="2" t="s">
        <v>62</v>
      </c>
    </row>
    <row r="3" spans="4:5" ht="15.75">
      <c r="D3" s="1" t="s">
        <v>316</v>
      </c>
      <c r="E3" s="1"/>
    </row>
    <row r="4" ht="15.75">
      <c r="D4" s="1" t="s">
        <v>63</v>
      </c>
    </row>
    <row r="5" ht="15.75">
      <c r="D5" s="1" t="s">
        <v>364</v>
      </c>
    </row>
    <row r="6" ht="15.75">
      <c r="D6" s="1" t="s">
        <v>365</v>
      </c>
    </row>
    <row r="7" ht="15.75">
      <c r="D7" s="1" t="s">
        <v>366</v>
      </c>
    </row>
    <row r="8" ht="31.5">
      <c r="D8" s="47" t="s">
        <v>308</v>
      </c>
    </row>
    <row r="9" ht="15.75">
      <c r="D9" s="1" t="s">
        <v>147</v>
      </c>
    </row>
    <row r="10" spans="3:5" ht="15.75">
      <c r="C10" s="17" t="s">
        <v>3</v>
      </c>
      <c r="D10" s="33" t="s">
        <v>146</v>
      </c>
      <c r="E10" s="17" t="s">
        <v>145</v>
      </c>
    </row>
    <row r="11" spans="3:5" ht="20.25" customHeight="1">
      <c r="C11" s="14" t="s">
        <v>7</v>
      </c>
      <c r="D11" s="492" t="s">
        <v>130</v>
      </c>
      <c r="E11" s="493"/>
    </row>
    <row r="12" spans="3:5" ht="19.5" customHeight="1">
      <c r="C12" s="14" t="s">
        <v>9</v>
      </c>
      <c r="D12" s="37" t="s">
        <v>64</v>
      </c>
      <c r="E12" s="225">
        <f>E13+E14+E15</f>
        <v>34.93</v>
      </c>
    </row>
    <row r="13" spans="3:5" ht="18" customHeight="1">
      <c r="C13" s="14" t="s">
        <v>11</v>
      </c>
      <c r="D13" s="15" t="s">
        <v>65</v>
      </c>
      <c r="E13" s="33">
        <v>24.9</v>
      </c>
    </row>
    <row r="14" spans="3:5" ht="14.25" customHeight="1">
      <c r="C14" s="14" t="s">
        <v>13</v>
      </c>
      <c r="D14" s="16" t="s">
        <v>66</v>
      </c>
      <c r="E14" s="33">
        <v>9.53</v>
      </c>
    </row>
    <row r="15" spans="3:5" ht="14.25" customHeight="1">
      <c r="C15" s="14" t="s">
        <v>14</v>
      </c>
      <c r="D15" s="16" t="s">
        <v>68</v>
      </c>
      <c r="E15" s="33">
        <v>0.5</v>
      </c>
    </row>
    <row r="16" spans="3:5" ht="14.25" customHeight="1">
      <c r="C16" s="14" t="s">
        <v>16</v>
      </c>
      <c r="D16" s="37" t="s">
        <v>67</v>
      </c>
      <c r="E16" s="37">
        <f>E17+E18+E19</f>
        <v>804.7</v>
      </c>
    </row>
    <row r="17" spans="3:7" ht="16.5" customHeight="1">
      <c r="C17" s="14" t="s">
        <v>18</v>
      </c>
      <c r="D17" s="16" t="s">
        <v>70</v>
      </c>
      <c r="E17" s="33">
        <v>778.9</v>
      </c>
      <c r="F17" s="23"/>
      <c r="G17" s="23"/>
    </row>
    <row r="18" spans="3:5" ht="18" customHeight="1">
      <c r="C18" s="14" t="s">
        <v>21</v>
      </c>
      <c r="D18" s="16" t="s">
        <v>71</v>
      </c>
      <c r="E18" s="33">
        <v>16.7</v>
      </c>
    </row>
    <row r="19" spans="3:5" ht="15" customHeight="1">
      <c r="C19" s="14"/>
      <c r="D19" s="16" t="s">
        <v>69</v>
      </c>
      <c r="E19" s="33">
        <v>9.1</v>
      </c>
    </row>
    <row r="20" spans="3:5" ht="19.5" customHeight="1">
      <c r="C20" s="14" t="s">
        <v>24</v>
      </c>
      <c r="D20" s="37" t="s">
        <v>72</v>
      </c>
      <c r="E20" s="37">
        <f>SUM(E21:E26)</f>
        <v>1149.1000000000001</v>
      </c>
    </row>
    <row r="21" spans="3:5" ht="17.25" customHeight="1">
      <c r="C21" s="14" t="s">
        <v>27</v>
      </c>
      <c r="D21" s="38" t="s">
        <v>132</v>
      </c>
      <c r="E21" s="33">
        <v>202.6</v>
      </c>
    </row>
    <row r="22" spans="3:6" ht="17.25" customHeight="1">
      <c r="C22" s="14" t="s">
        <v>29</v>
      </c>
      <c r="D22" s="284" t="s">
        <v>73</v>
      </c>
      <c r="E22" s="285">
        <v>340.6</v>
      </c>
      <c r="F22">
        <v>-16.7</v>
      </c>
    </row>
    <row r="23" spans="3:5" ht="16.5" customHeight="1">
      <c r="C23" s="14" t="s">
        <v>32</v>
      </c>
      <c r="D23" s="16" t="s">
        <v>74</v>
      </c>
      <c r="E23" s="33">
        <v>446.3</v>
      </c>
    </row>
    <row r="24" spans="3:5" ht="16.5" customHeight="1">
      <c r="C24" s="14" t="s">
        <v>37</v>
      </c>
      <c r="D24" s="16" t="s">
        <v>75</v>
      </c>
      <c r="E24" s="33">
        <v>15.1</v>
      </c>
    </row>
    <row r="25" spans="3:5" ht="18" customHeight="1">
      <c r="C25" s="14"/>
      <c r="D25" s="16" t="s">
        <v>293</v>
      </c>
      <c r="E25" s="33">
        <v>0.1</v>
      </c>
    </row>
    <row r="26" spans="3:5" ht="18" customHeight="1">
      <c r="C26" s="14" t="s">
        <v>40</v>
      </c>
      <c r="D26" s="16" t="s">
        <v>76</v>
      </c>
      <c r="E26" s="33">
        <v>144.4</v>
      </c>
    </row>
    <row r="27" spans="3:5" ht="15" customHeight="1">
      <c r="C27" s="14" t="s">
        <v>41</v>
      </c>
      <c r="D27" s="37" t="s">
        <v>128</v>
      </c>
      <c r="E27" s="37">
        <f>E28+E29</f>
        <v>269.568</v>
      </c>
    </row>
    <row r="28" spans="3:5" ht="15" customHeight="1">
      <c r="C28" s="14" t="s">
        <v>43</v>
      </c>
      <c r="D28" s="38" t="s">
        <v>129</v>
      </c>
      <c r="E28" s="33">
        <v>261.4</v>
      </c>
    </row>
    <row r="29" spans="3:5" ht="15" customHeight="1">
      <c r="C29" s="14"/>
      <c r="D29" s="16" t="s">
        <v>152</v>
      </c>
      <c r="E29" s="33">
        <v>8.168</v>
      </c>
    </row>
    <row r="30" spans="3:5" ht="15" customHeight="1">
      <c r="C30" s="14" t="s">
        <v>45</v>
      </c>
      <c r="D30" s="37" t="s">
        <v>77</v>
      </c>
      <c r="E30" s="46">
        <f>E31+E32+E33+E34</f>
        <v>488.59799999999996</v>
      </c>
    </row>
    <row r="31" spans="3:5" ht="15.75" customHeight="1">
      <c r="C31" s="14" t="s">
        <v>46</v>
      </c>
      <c r="D31" s="16" t="s">
        <v>78</v>
      </c>
      <c r="E31" s="33">
        <v>194.4</v>
      </c>
    </row>
    <row r="32" spans="3:5" ht="15" customHeight="1">
      <c r="C32" s="14" t="s">
        <v>47</v>
      </c>
      <c r="D32" s="16" t="s">
        <v>79</v>
      </c>
      <c r="E32" s="33">
        <v>285</v>
      </c>
    </row>
    <row r="33" spans="3:5" ht="30.75" customHeight="1">
      <c r="C33" s="14"/>
      <c r="D33" s="232" t="s">
        <v>309</v>
      </c>
      <c r="E33" s="233">
        <v>0.2</v>
      </c>
    </row>
    <row r="34" spans="3:5" ht="16.5" customHeight="1">
      <c r="C34" s="14"/>
      <c r="D34" s="232" t="s">
        <v>310</v>
      </c>
      <c r="E34" s="233">
        <v>8.998</v>
      </c>
    </row>
    <row r="35" spans="3:5" ht="18.75" customHeight="1">
      <c r="C35" s="14">
        <v>24</v>
      </c>
      <c r="D35" s="234" t="s">
        <v>80</v>
      </c>
      <c r="E35" s="37">
        <f>E36</f>
        <v>9.1</v>
      </c>
    </row>
    <row r="36" spans="3:5" ht="18" customHeight="1">
      <c r="C36" s="14">
        <v>25</v>
      </c>
      <c r="D36" s="38" t="s">
        <v>81</v>
      </c>
      <c r="E36" s="40">
        <v>9.1</v>
      </c>
    </row>
    <row r="37" spans="3:5" ht="18" customHeight="1">
      <c r="C37" s="14">
        <v>26</v>
      </c>
      <c r="D37" s="37" t="s">
        <v>82</v>
      </c>
      <c r="E37" s="37">
        <f>E38</f>
        <v>27.4</v>
      </c>
    </row>
    <row r="38" spans="3:5" ht="16.5" customHeight="1">
      <c r="C38" s="14">
        <v>27</v>
      </c>
      <c r="D38" s="38" t="s">
        <v>83</v>
      </c>
      <c r="E38" s="40">
        <v>27.4</v>
      </c>
    </row>
    <row r="39" spans="3:5" ht="17.25" customHeight="1">
      <c r="C39" s="14">
        <v>28</v>
      </c>
      <c r="D39" s="37" t="s">
        <v>84</v>
      </c>
      <c r="E39" s="37">
        <f>E40</f>
        <v>0.6</v>
      </c>
    </row>
    <row r="40" spans="3:5" ht="15.75" customHeight="1">
      <c r="C40" s="14">
        <v>29</v>
      </c>
      <c r="D40" s="38" t="s">
        <v>85</v>
      </c>
      <c r="E40" s="40">
        <v>0.6</v>
      </c>
    </row>
    <row r="41" spans="3:5" ht="18.75" customHeight="1">
      <c r="C41" s="14">
        <v>30</v>
      </c>
      <c r="D41" s="37" t="s">
        <v>86</v>
      </c>
      <c r="E41" s="37">
        <v>8.1</v>
      </c>
    </row>
    <row r="42" spans="3:5" ht="19.5" customHeight="1">
      <c r="C42" s="14">
        <v>31</v>
      </c>
      <c r="D42" s="38" t="s">
        <v>87</v>
      </c>
      <c r="E42" s="40">
        <v>8.1</v>
      </c>
    </row>
    <row r="43" spans="3:5" ht="24.75" customHeight="1">
      <c r="C43" s="14">
        <v>32</v>
      </c>
      <c r="D43" s="22" t="s">
        <v>88</v>
      </c>
      <c r="E43" s="41">
        <f>E12+E16+E20+E27+E30+E35+E37+E39+E41</f>
        <v>2792.0959999999995</v>
      </c>
    </row>
    <row r="44" spans="3:5" ht="15.75" customHeight="1" hidden="1">
      <c r="C44" s="14">
        <v>33</v>
      </c>
      <c r="D44" s="37" t="s">
        <v>89</v>
      </c>
      <c r="E44" s="43" t="e">
        <f>E46+E48+E47+#REF!</f>
        <v>#REF!</v>
      </c>
    </row>
    <row r="45" spans="3:5" ht="16.5" customHeight="1">
      <c r="C45" s="14">
        <v>33</v>
      </c>
      <c r="D45" s="37" t="s">
        <v>311</v>
      </c>
      <c r="E45" s="43">
        <f>E46+E47+E48+E49</f>
        <v>6474.679999999999</v>
      </c>
    </row>
    <row r="46" spans="3:5" ht="14.25" customHeight="1">
      <c r="C46" s="14">
        <v>34</v>
      </c>
      <c r="D46" s="16" t="s">
        <v>305</v>
      </c>
      <c r="E46" s="39">
        <v>6332.9</v>
      </c>
    </row>
    <row r="47" spans="3:5" ht="31.5">
      <c r="C47" s="14">
        <v>35</v>
      </c>
      <c r="D47" s="44" t="s">
        <v>144</v>
      </c>
      <c r="E47" s="39">
        <v>122.7</v>
      </c>
    </row>
    <row r="48" spans="3:5" ht="31.5">
      <c r="C48" s="14">
        <v>36</v>
      </c>
      <c r="D48" s="312" t="s">
        <v>133</v>
      </c>
      <c r="E48" s="39">
        <v>1</v>
      </c>
    </row>
    <row r="49" spans="3:5" ht="15.75">
      <c r="C49" s="310"/>
      <c r="D49" s="313" t="s">
        <v>372</v>
      </c>
      <c r="E49" s="311">
        <v>18.08</v>
      </c>
    </row>
    <row r="50" spans="3:5" ht="15.75">
      <c r="C50" s="14"/>
      <c r="D50" s="314" t="s">
        <v>128</v>
      </c>
      <c r="E50" s="315">
        <v>200</v>
      </c>
    </row>
    <row r="51" spans="3:5" ht="31.5">
      <c r="C51" s="310"/>
      <c r="D51" s="313" t="s">
        <v>371</v>
      </c>
      <c r="E51" s="283">
        <v>200</v>
      </c>
    </row>
    <row r="52" spans="3:5" ht="15.75">
      <c r="C52" s="310"/>
      <c r="D52" s="318" t="s">
        <v>351</v>
      </c>
      <c r="E52" s="283">
        <f>E53</f>
        <v>1775.1</v>
      </c>
    </row>
    <row r="53" spans="3:5" ht="15.75">
      <c r="C53" s="310"/>
      <c r="D53" s="313" t="s">
        <v>325</v>
      </c>
      <c r="E53" s="319">
        <v>1775.1</v>
      </c>
    </row>
    <row r="54" spans="3:5" ht="15.75">
      <c r="C54" s="14">
        <v>37</v>
      </c>
      <c r="D54" s="316" t="s">
        <v>90</v>
      </c>
      <c r="E54" s="317">
        <f>E43+E45+E50+E52</f>
        <v>11241.875999999998</v>
      </c>
    </row>
    <row r="55" ht="15.75">
      <c r="D55" s="3"/>
    </row>
  </sheetData>
  <sheetProtection/>
  <mergeCells count="1">
    <mergeCell ref="D11:E11"/>
  </mergeCells>
  <printOptions/>
  <pageMargins left="0.75" right="0.75" top="1" bottom="1" header="0.5" footer="0.5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50"/>
  <sheetViews>
    <sheetView zoomScalePageLayoutView="0" workbookViewId="0" topLeftCell="C19">
      <selection activeCell="D64" sqref="D63:D64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3.28125" style="0" customWidth="1"/>
    <col min="5" max="5" width="10.7109375" style="0" customWidth="1"/>
    <col min="6" max="6" width="10.8515625" style="0" customWidth="1"/>
    <col min="7" max="8" width="10.0039062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8.28125" style="0" customWidth="1"/>
    <col min="13" max="13" width="8.8515625" style="0" customWidth="1"/>
    <col min="14" max="14" width="9.57421875" style="0" customWidth="1"/>
    <col min="15" max="15" width="10.140625" style="0" customWidth="1"/>
    <col min="16" max="16" width="8.28125" style="0" customWidth="1"/>
  </cols>
  <sheetData>
    <row r="1" ht="15.75" hidden="1">
      <c r="H1" s="2"/>
    </row>
    <row r="2" spans="8:12" ht="15.75" hidden="1">
      <c r="H2" s="494"/>
      <c r="I2" s="495"/>
      <c r="J2" s="495"/>
      <c r="K2" s="495"/>
      <c r="L2" s="495"/>
    </row>
    <row r="3" ht="15.75" hidden="1">
      <c r="H3" s="1"/>
    </row>
    <row r="5" spans="3:16" ht="12.75">
      <c r="C5" s="54" t="s">
        <v>156</v>
      </c>
      <c r="D5" s="496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</row>
    <row r="6" spans="3:16" ht="12.75">
      <c r="C6" s="54"/>
      <c r="D6" s="266"/>
      <c r="E6" s="267"/>
      <c r="F6" s="267"/>
      <c r="G6" s="267"/>
      <c r="H6" s="267"/>
      <c r="I6" s="267"/>
      <c r="J6" s="267"/>
      <c r="K6" s="267"/>
      <c r="L6" s="267"/>
      <c r="M6" s="52" t="s">
        <v>119</v>
      </c>
      <c r="P6" s="267"/>
    </row>
    <row r="7" spans="3:16" ht="12.75">
      <c r="C7" s="54"/>
      <c r="D7" s="266"/>
      <c r="E7" s="267"/>
      <c r="F7" s="267"/>
      <c r="G7" s="267"/>
      <c r="H7" s="267"/>
      <c r="I7" s="267"/>
      <c r="J7" s="267"/>
      <c r="K7" s="267"/>
      <c r="L7" s="267"/>
      <c r="M7" s="50" t="s">
        <v>317</v>
      </c>
      <c r="N7" s="11"/>
      <c r="O7" s="12"/>
      <c r="P7" s="267"/>
    </row>
    <row r="8" spans="5:13" ht="12.75">
      <c r="E8" s="498"/>
      <c r="F8" s="498"/>
      <c r="G8" s="498"/>
      <c r="H8" s="498"/>
      <c r="I8" s="498"/>
      <c r="J8" s="498"/>
      <c r="K8" s="498"/>
      <c r="M8" s="53" t="s">
        <v>158</v>
      </c>
    </row>
    <row r="9" spans="5:15" ht="12.75">
      <c r="E9" s="268"/>
      <c r="F9" s="268"/>
      <c r="G9" s="268"/>
      <c r="H9" s="268"/>
      <c r="I9" s="268"/>
      <c r="J9" s="268"/>
      <c r="K9" s="268"/>
      <c r="M9" s="241" t="s">
        <v>368</v>
      </c>
      <c r="N9" s="240"/>
      <c r="O9" s="240"/>
    </row>
    <row r="10" spans="5:15" ht="12.75">
      <c r="E10" s="268"/>
      <c r="F10" s="268"/>
      <c r="G10" s="268"/>
      <c r="H10" s="268"/>
      <c r="I10" s="268"/>
      <c r="J10" s="268"/>
      <c r="K10" s="268"/>
      <c r="M10" s="241" t="s">
        <v>367</v>
      </c>
      <c r="N10" s="242"/>
      <c r="O10" s="242"/>
    </row>
    <row r="11" spans="13:15" ht="12.75">
      <c r="M11" s="241" t="s">
        <v>369</v>
      </c>
      <c r="N11" s="240"/>
      <c r="O11" s="240"/>
    </row>
    <row r="12" spans="4:16" ht="12.75">
      <c r="D12" s="496" t="s">
        <v>299</v>
      </c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</row>
    <row r="13" spans="7:15" ht="12.75">
      <c r="G13" s="504" t="s">
        <v>157</v>
      </c>
      <c r="H13" s="504"/>
      <c r="I13" s="504"/>
      <c r="J13" s="504"/>
      <c r="K13" s="504"/>
      <c r="L13" s="504"/>
      <c r="M13" s="504"/>
      <c r="N13" s="240"/>
      <c r="O13" s="240"/>
    </row>
    <row r="14" spans="13:15" ht="13.5" thickBot="1">
      <c r="M14" s="241" t="s">
        <v>159</v>
      </c>
      <c r="N14" s="240"/>
      <c r="O14" s="240"/>
    </row>
    <row r="15" spans="3:16" ht="12.75" customHeight="1">
      <c r="C15" s="510" t="s">
        <v>3</v>
      </c>
      <c r="D15" s="512" t="s">
        <v>160</v>
      </c>
      <c r="E15" s="499" t="s">
        <v>161</v>
      </c>
      <c r="F15" s="505" t="s">
        <v>162</v>
      </c>
      <c r="G15" s="506"/>
      <c r="H15" s="506"/>
      <c r="I15" s="499" t="s">
        <v>163</v>
      </c>
      <c r="J15" s="505" t="s">
        <v>162</v>
      </c>
      <c r="K15" s="506"/>
      <c r="L15" s="507"/>
      <c r="M15" s="499" t="s">
        <v>297</v>
      </c>
      <c r="N15" s="505" t="s">
        <v>162</v>
      </c>
      <c r="O15" s="506"/>
      <c r="P15" s="507"/>
    </row>
    <row r="16" spans="3:16" ht="12.75" customHeight="1">
      <c r="C16" s="511"/>
      <c r="D16" s="513"/>
      <c r="E16" s="500"/>
      <c r="F16" s="508" t="s">
        <v>166</v>
      </c>
      <c r="G16" s="509"/>
      <c r="H16" s="515" t="s">
        <v>167</v>
      </c>
      <c r="I16" s="500"/>
      <c r="J16" s="508" t="s">
        <v>166</v>
      </c>
      <c r="K16" s="509"/>
      <c r="L16" s="502" t="s">
        <v>167</v>
      </c>
      <c r="M16" s="500"/>
      <c r="N16" s="508" t="s">
        <v>166</v>
      </c>
      <c r="O16" s="509"/>
      <c r="P16" s="502" t="s">
        <v>167</v>
      </c>
    </row>
    <row r="17" spans="3:16" ht="51.75" thickBot="1">
      <c r="C17" s="511"/>
      <c r="D17" s="514"/>
      <c r="E17" s="500"/>
      <c r="F17" s="115" t="s">
        <v>161</v>
      </c>
      <c r="G17" s="115" t="s">
        <v>168</v>
      </c>
      <c r="H17" s="516"/>
      <c r="I17" s="501"/>
      <c r="J17" s="55" t="s">
        <v>161</v>
      </c>
      <c r="K17" s="55" t="s">
        <v>168</v>
      </c>
      <c r="L17" s="503"/>
      <c r="M17" s="501"/>
      <c r="N17" s="55" t="s">
        <v>161</v>
      </c>
      <c r="O17" s="55" t="s">
        <v>168</v>
      </c>
      <c r="P17" s="503"/>
    </row>
    <row r="18" spans="1:16" ht="12.75">
      <c r="A18" s="436"/>
      <c r="B18" s="437"/>
      <c r="C18" s="438">
        <v>1</v>
      </c>
      <c r="D18" s="433" t="s">
        <v>172</v>
      </c>
      <c r="E18" s="450">
        <f>I18+M18</f>
        <v>-101.426</v>
      </c>
      <c r="F18" s="451">
        <f aca="true" t="shared" si="0" ref="F18:G35">J18+N18</f>
        <v>-101.426</v>
      </c>
      <c r="G18" s="451">
        <f t="shared" si="0"/>
        <v>-116.379</v>
      </c>
      <c r="H18" s="452"/>
      <c r="I18" s="368"/>
      <c r="J18" s="368"/>
      <c r="K18" s="368"/>
      <c r="L18" s="369"/>
      <c r="M18" s="364">
        <f>SUM(M19:M19)</f>
        <v>-101.426</v>
      </c>
      <c r="N18" s="365">
        <f>SUM(N19:N19)</f>
        <v>-101.426</v>
      </c>
      <c r="O18" s="365">
        <f>SUM(O19:O19)</f>
        <v>-116.379</v>
      </c>
      <c r="P18" s="366"/>
    </row>
    <row r="19" spans="1:16" ht="12.75">
      <c r="A19" s="439"/>
      <c r="B19" s="440"/>
      <c r="C19" s="61">
        <v>2</v>
      </c>
      <c r="D19" s="404" t="s">
        <v>120</v>
      </c>
      <c r="E19" s="469">
        <f aca="true" t="shared" si="1" ref="E19:G50">I19+M19</f>
        <v>-101.426</v>
      </c>
      <c r="F19" s="470">
        <f t="shared" si="0"/>
        <v>-101.426</v>
      </c>
      <c r="G19" s="470">
        <f t="shared" si="0"/>
        <v>-116.379</v>
      </c>
      <c r="H19" s="72"/>
      <c r="I19" s="449"/>
      <c r="J19" s="370"/>
      <c r="K19" s="371"/>
      <c r="L19" s="72"/>
      <c r="M19" s="59">
        <v>-101.426</v>
      </c>
      <c r="N19" s="181">
        <v>-101.426</v>
      </c>
      <c r="O19" s="320">
        <v>-116.379</v>
      </c>
      <c r="P19" s="321"/>
    </row>
    <row r="20" spans="1:16" ht="12.75" customHeight="1">
      <c r="A20" s="439"/>
      <c r="B20" s="440"/>
      <c r="C20" s="441">
        <v>3</v>
      </c>
      <c r="D20" s="434" t="s">
        <v>173</v>
      </c>
      <c r="E20" s="231">
        <f t="shared" si="1"/>
        <v>183.9</v>
      </c>
      <c r="F20" s="227">
        <f t="shared" si="0"/>
        <v>-16.1</v>
      </c>
      <c r="G20" s="227"/>
      <c r="H20" s="69"/>
      <c r="I20" s="124"/>
      <c r="J20" s="129"/>
      <c r="K20" s="129"/>
      <c r="L20" s="132"/>
      <c r="M20" s="68">
        <f>N20+P20</f>
        <v>183.9</v>
      </c>
      <c r="N20" s="66">
        <f>SUM(N21:N21)</f>
        <v>-16.1</v>
      </c>
      <c r="O20" s="66"/>
      <c r="P20" s="322">
        <v>200</v>
      </c>
    </row>
    <row r="21" spans="1:16" ht="12.75">
      <c r="A21" s="439"/>
      <c r="B21" s="440"/>
      <c r="C21" s="441">
        <v>4</v>
      </c>
      <c r="D21" s="331" t="s">
        <v>355</v>
      </c>
      <c r="E21" s="469">
        <f t="shared" si="1"/>
        <v>-16.1</v>
      </c>
      <c r="F21" s="470">
        <f t="shared" si="0"/>
        <v>-16.1</v>
      </c>
      <c r="G21" s="470"/>
      <c r="H21" s="471"/>
      <c r="I21" s="57"/>
      <c r="J21" s="62"/>
      <c r="K21" s="62"/>
      <c r="L21" s="72"/>
      <c r="M21" s="68">
        <f>N21+P21</f>
        <v>-16.1</v>
      </c>
      <c r="N21" s="62">
        <v>-16.1</v>
      </c>
      <c r="O21" s="62"/>
      <c r="P21" s="321"/>
    </row>
    <row r="22" spans="1:16" ht="30" customHeight="1">
      <c r="A22" s="439"/>
      <c r="B22" s="440"/>
      <c r="C22" s="441">
        <v>5</v>
      </c>
      <c r="D22" s="331" t="s">
        <v>356</v>
      </c>
      <c r="E22" s="469">
        <f t="shared" si="1"/>
        <v>200</v>
      </c>
      <c r="F22" s="470">
        <f t="shared" si="0"/>
        <v>0</v>
      </c>
      <c r="G22" s="470"/>
      <c r="H22" s="471">
        <f>L22+P22</f>
        <v>200</v>
      </c>
      <c r="I22" s="77"/>
      <c r="J22" s="62"/>
      <c r="K22" s="62"/>
      <c r="L22" s="485"/>
      <c r="M22" s="59">
        <f>N22+P22</f>
        <v>200</v>
      </c>
      <c r="N22" s="62"/>
      <c r="O22" s="57"/>
      <c r="P22" s="321">
        <v>200</v>
      </c>
    </row>
    <row r="23" spans="1:16" ht="12.75">
      <c r="A23" s="439"/>
      <c r="B23" s="440"/>
      <c r="C23" s="441">
        <v>6</v>
      </c>
      <c r="D23" s="435" t="s">
        <v>313</v>
      </c>
      <c r="E23" s="231">
        <f t="shared" si="1"/>
        <v>1821.4144999999999</v>
      </c>
      <c r="F23" s="227">
        <f t="shared" si="0"/>
        <v>625.7</v>
      </c>
      <c r="G23" s="227"/>
      <c r="H23" s="453">
        <f>L23+P23</f>
        <v>1195.7145</v>
      </c>
      <c r="I23" s="230">
        <f>J23+L23</f>
        <v>46.3145</v>
      </c>
      <c r="J23" s="179">
        <f>SUM(J24:J26)</f>
        <v>9.6</v>
      </c>
      <c r="K23" s="179">
        <f>SUM(K24:K26)</f>
        <v>0</v>
      </c>
      <c r="L23" s="486">
        <f>SUM(L24:L26)</f>
        <v>36.7145</v>
      </c>
      <c r="M23" s="228">
        <f>SUM(M24:M26)</f>
        <v>1775.1</v>
      </c>
      <c r="N23" s="323">
        <f>SUM(N24:N26)</f>
        <v>616.1</v>
      </c>
      <c r="O23" s="323"/>
      <c r="P23" s="367">
        <f>SUM(P24:P26)</f>
        <v>1159</v>
      </c>
    </row>
    <row r="24" spans="1:16" ht="12.75">
      <c r="A24" s="439"/>
      <c r="B24" s="440"/>
      <c r="C24" s="441">
        <v>7</v>
      </c>
      <c r="D24" s="331" t="s">
        <v>352</v>
      </c>
      <c r="E24" s="469">
        <f t="shared" si="1"/>
        <v>1775.1</v>
      </c>
      <c r="F24" s="470">
        <f t="shared" si="0"/>
        <v>616.1</v>
      </c>
      <c r="G24" s="470"/>
      <c r="H24" s="471">
        <f>L24+P24</f>
        <v>1159</v>
      </c>
      <c r="I24" s="57"/>
      <c r="J24" s="62"/>
      <c r="K24" s="62"/>
      <c r="L24" s="485"/>
      <c r="M24" s="59">
        <v>1775.1</v>
      </c>
      <c r="N24" s="324">
        <v>616.1</v>
      </c>
      <c r="O24" s="62"/>
      <c r="P24" s="321">
        <v>1159</v>
      </c>
    </row>
    <row r="25" spans="1:16" ht="12.75">
      <c r="A25" s="439"/>
      <c r="B25" s="440"/>
      <c r="C25" s="441">
        <v>8</v>
      </c>
      <c r="D25" s="420" t="s">
        <v>353</v>
      </c>
      <c r="E25" s="469">
        <f t="shared" si="1"/>
        <v>36.7145</v>
      </c>
      <c r="F25" s="470">
        <f t="shared" si="0"/>
        <v>0</v>
      </c>
      <c r="G25" s="470"/>
      <c r="H25" s="471"/>
      <c r="I25" s="286">
        <v>36.7145</v>
      </c>
      <c r="J25" s="287"/>
      <c r="K25" s="181"/>
      <c r="L25" s="485">
        <v>36.7145</v>
      </c>
      <c r="M25" s="59"/>
      <c r="N25" s="62"/>
      <c r="O25" s="62"/>
      <c r="P25" s="72"/>
    </row>
    <row r="26" spans="1:16" ht="25.5">
      <c r="A26" s="439"/>
      <c r="B26" s="440"/>
      <c r="C26" s="442">
        <v>9</v>
      </c>
      <c r="D26" s="331" t="s">
        <v>354</v>
      </c>
      <c r="E26" s="469">
        <f t="shared" si="1"/>
        <v>9.6</v>
      </c>
      <c r="F26" s="470">
        <f t="shared" si="0"/>
        <v>9.6</v>
      </c>
      <c r="G26" s="470"/>
      <c r="H26" s="471"/>
      <c r="I26" s="57">
        <v>9.6</v>
      </c>
      <c r="J26" s="62">
        <v>9.6</v>
      </c>
      <c r="K26" s="71"/>
      <c r="L26" s="72"/>
      <c r="M26" s="59"/>
      <c r="N26" s="62"/>
      <c r="O26" s="70"/>
      <c r="P26" s="72"/>
    </row>
    <row r="27" spans="1:17" ht="12.75" hidden="1">
      <c r="A27" s="439"/>
      <c r="B27" s="440"/>
      <c r="C27" s="442">
        <v>145</v>
      </c>
      <c r="D27" s="447" t="s">
        <v>150</v>
      </c>
      <c r="E27" s="231" t="e">
        <f t="shared" si="1"/>
        <v>#REF!</v>
      </c>
      <c r="F27" s="227" t="e">
        <f t="shared" si="0"/>
        <v>#REF!</v>
      </c>
      <c r="G27" s="227" t="e">
        <f t="shared" si="0"/>
        <v>#REF!</v>
      </c>
      <c r="H27" s="453"/>
      <c r="I27" s="103" t="e">
        <f>J27+L27</f>
        <v>#REF!</v>
      </c>
      <c r="J27" s="101" t="e">
        <f>SUM(#REF!)+#REF!+#REF!</f>
        <v>#REF!</v>
      </c>
      <c r="K27" s="101" t="e">
        <f>SUM(#REF!)+#REF!+#REF!</f>
        <v>#REF!</v>
      </c>
      <c r="L27" s="102" t="e">
        <f>SUM(#REF!)</f>
        <v>#REF!</v>
      </c>
      <c r="M27" s="100" t="e">
        <f>N27+P27</f>
        <v>#REF!</v>
      </c>
      <c r="N27" s="101" t="e">
        <f>SUM(#REF!)+#REF!</f>
        <v>#REF!</v>
      </c>
      <c r="O27" s="104" t="e">
        <f>SUM(#REF!)+#REF!</f>
        <v>#REF!</v>
      </c>
      <c r="P27" s="42"/>
      <c r="Q27" s="23"/>
    </row>
    <row r="28" spans="1:17" ht="12.75">
      <c r="A28" s="439"/>
      <c r="B28" s="440"/>
      <c r="C28" s="442">
        <v>10</v>
      </c>
      <c r="D28" s="462" t="s">
        <v>388</v>
      </c>
      <c r="E28" s="231">
        <f t="shared" si="1"/>
        <v>1.275</v>
      </c>
      <c r="F28" s="227">
        <f t="shared" si="0"/>
        <v>1.275</v>
      </c>
      <c r="G28" s="227">
        <f t="shared" si="0"/>
        <v>1.244</v>
      </c>
      <c r="H28" s="453"/>
      <c r="I28" s="463"/>
      <c r="J28" s="464"/>
      <c r="K28" s="464"/>
      <c r="L28" s="465"/>
      <c r="M28" s="463">
        <f>M29</f>
        <v>1.275</v>
      </c>
      <c r="N28" s="463">
        <f>N29</f>
        <v>1.275</v>
      </c>
      <c r="O28" s="463">
        <f>O29</f>
        <v>1.244</v>
      </c>
      <c r="P28" s="42"/>
      <c r="Q28" s="23"/>
    </row>
    <row r="29" spans="1:17" ht="12.75">
      <c r="A29" s="439"/>
      <c r="B29" s="440"/>
      <c r="C29" s="442">
        <v>11</v>
      </c>
      <c r="D29" s="461" t="s">
        <v>389</v>
      </c>
      <c r="E29" s="469">
        <f t="shared" si="1"/>
        <v>1.275</v>
      </c>
      <c r="F29" s="470">
        <f t="shared" si="0"/>
        <v>1.275</v>
      </c>
      <c r="G29" s="470">
        <f t="shared" si="0"/>
        <v>1.244</v>
      </c>
      <c r="H29" s="453"/>
      <c r="I29" s="458"/>
      <c r="J29" s="459"/>
      <c r="K29" s="459"/>
      <c r="L29" s="460"/>
      <c r="M29" s="466">
        <v>1.275</v>
      </c>
      <c r="N29" s="467">
        <v>1.275</v>
      </c>
      <c r="O29" s="468">
        <v>1.244</v>
      </c>
      <c r="P29" s="42"/>
      <c r="Q29" s="23"/>
    </row>
    <row r="30" spans="1:17" ht="12.75">
      <c r="A30" s="439"/>
      <c r="B30" s="440"/>
      <c r="C30" s="442">
        <v>12</v>
      </c>
      <c r="D30" s="332" t="s">
        <v>95</v>
      </c>
      <c r="E30" s="231">
        <f t="shared" si="1"/>
        <v>9.387</v>
      </c>
      <c r="F30" s="227">
        <f t="shared" si="0"/>
        <v>9.387</v>
      </c>
      <c r="G30" s="227">
        <f t="shared" si="0"/>
        <v>9.188</v>
      </c>
      <c r="H30" s="453"/>
      <c r="I30" s="77"/>
      <c r="J30" s="62"/>
      <c r="K30" s="62"/>
      <c r="L30" s="72"/>
      <c r="M30" s="75">
        <v>9.387</v>
      </c>
      <c r="N30" s="66">
        <v>9.387</v>
      </c>
      <c r="O30" s="143">
        <v>9.188</v>
      </c>
      <c r="P30" s="42"/>
      <c r="Q30" s="23"/>
    </row>
    <row r="31" spans="1:17" ht="12.75">
      <c r="A31" s="439"/>
      <c r="B31" s="440"/>
      <c r="C31" s="442">
        <v>13</v>
      </c>
      <c r="D31" s="332" t="s">
        <v>96</v>
      </c>
      <c r="E31" s="231">
        <f t="shared" si="1"/>
        <v>6.666</v>
      </c>
      <c r="F31" s="227">
        <f t="shared" si="0"/>
        <v>6.666</v>
      </c>
      <c r="G31" s="227">
        <f t="shared" si="0"/>
        <v>6.524</v>
      </c>
      <c r="H31" s="453"/>
      <c r="I31" s="77"/>
      <c r="J31" s="62"/>
      <c r="K31" s="62"/>
      <c r="L31" s="72"/>
      <c r="M31" s="75">
        <v>6.666</v>
      </c>
      <c r="N31" s="66">
        <v>6.666</v>
      </c>
      <c r="O31" s="143">
        <v>6.524</v>
      </c>
      <c r="P31" s="42"/>
      <c r="Q31" s="23"/>
    </row>
    <row r="32" spans="1:17" ht="12.75">
      <c r="A32" s="439"/>
      <c r="B32" s="440"/>
      <c r="C32" s="442">
        <v>14</v>
      </c>
      <c r="D32" s="332" t="s">
        <v>97</v>
      </c>
      <c r="E32" s="231">
        <f t="shared" si="1"/>
        <v>9.387</v>
      </c>
      <c r="F32" s="227">
        <f t="shared" si="0"/>
        <v>9.387</v>
      </c>
      <c r="G32" s="227">
        <f t="shared" si="0"/>
        <v>9.188</v>
      </c>
      <c r="H32" s="453"/>
      <c r="I32" s="77"/>
      <c r="J32" s="62"/>
      <c r="K32" s="62"/>
      <c r="L32" s="72"/>
      <c r="M32" s="75">
        <v>9.387</v>
      </c>
      <c r="N32" s="66">
        <v>9.387</v>
      </c>
      <c r="O32" s="143">
        <v>9.188</v>
      </c>
      <c r="P32" s="42"/>
      <c r="Q32" s="23"/>
    </row>
    <row r="33" spans="1:17" ht="12.75">
      <c r="A33" s="439"/>
      <c r="B33" s="440"/>
      <c r="C33" s="442">
        <v>15</v>
      </c>
      <c r="D33" s="332" t="s">
        <v>98</v>
      </c>
      <c r="E33" s="231">
        <f t="shared" si="1"/>
        <v>2.512</v>
      </c>
      <c r="F33" s="227">
        <f t="shared" si="0"/>
        <v>2.512</v>
      </c>
      <c r="G33" s="227">
        <f t="shared" si="0"/>
        <v>2.459</v>
      </c>
      <c r="H33" s="453"/>
      <c r="I33" s="77"/>
      <c r="J33" s="62"/>
      <c r="K33" s="62"/>
      <c r="L33" s="72"/>
      <c r="M33" s="75">
        <v>2.512</v>
      </c>
      <c r="N33" s="66">
        <v>2.512</v>
      </c>
      <c r="O33" s="143">
        <v>2.459</v>
      </c>
      <c r="P33" s="42"/>
      <c r="Q33" s="23"/>
    </row>
    <row r="34" spans="1:17" ht="12.75">
      <c r="A34" s="439"/>
      <c r="B34" s="440"/>
      <c r="C34" s="442">
        <v>16</v>
      </c>
      <c r="D34" s="332" t="s">
        <v>99</v>
      </c>
      <c r="E34" s="231">
        <f t="shared" si="1"/>
        <v>6.666</v>
      </c>
      <c r="F34" s="227">
        <f t="shared" si="0"/>
        <v>6.666</v>
      </c>
      <c r="G34" s="227">
        <f t="shared" si="0"/>
        <v>6.525</v>
      </c>
      <c r="H34" s="453"/>
      <c r="I34" s="77"/>
      <c r="J34" s="62"/>
      <c r="K34" s="62"/>
      <c r="L34" s="72"/>
      <c r="M34" s="75">
        <v>6.666</v>
      </c>
      <c r="N34" s="66">
        <v>6.666</v>
      </c>
      <c r="O34" s="143">
        <v>6.525</v>
      </c>
      <c r="P34" s="42"/>
      <c r="Q34" s="23"/>
    </row>
    <row r="35" spans="1:17" ht="12.75">
      <c r="A35" s="439"/>
      <c r="B35" s="440"/>
      <c r="C35" s="443">
        <v>17</v>
      </c>
      <c r="D35" s="332" t="s">
        <v>100</v>
      </c>
      <c r="E35" s="231">
        <f t="shared" si="1"/>
        <v>10.409</v>
      </c>
      <c r="F35" s="227">
        <f t="shared" si="0"/>
        <v>10.409</v>
      </c>
      <c r="G35" s="227">
        <f t="shared" si="0"/>
        <v>10.188</v>
      </c>
      <c r="H35" s="453"/>
      <c r="I35" s="77"/>
      <c r="J35" s="62"/>
      <c r="K35" s="62"/>
      <c r="L35" s="72"/>
      <c r="M35" s="75">
        <v>10.409</v>
      </c>
      <c r="N35" s="66">
        <v>10.409</v>
      </c>
      <c r="O35" s="143">
        <v>10.188</v>
      </c>
      <c r="P35" s="42"/>
      <c r="Q35" s="23"/>
    </row>
    <row r="36" spans="1:17" ht="12.75">
      <c r="A36" s="439"/>
      <c r="B36" s="440"/>
      <c r="C36" s="328">
        <v>18</v>
      </c>
      <c r="D36" s="332" t="s">
        <v>101</v>
      </c>
      <c r="E36" s="231">
        <f t="shared" si="1"/>
        <v>13.386</v>
      </c>
      <c r="F36" s="227">
        <f t="shared" si="1"/>
        <v>13.386</v>
      </c>
      <c r="G36" s="227">
        <f t="shared" si="1"/>
        <v>13.102</v>
      </c>
      <c r="H36" s="453"/>
      <c r="I36" s="77"/>
      <c r="J36" s="62"/>
      <c r="K36" s="62"/>
      <c r="L36" s="72"/>
      <c r="M36" s="75">
        <v>13.386</v>
      </c>
      <c r="N36" s="66">
        <v>13.386</v>
      </c>
      <c r="O36" s="65">
        <v>13.102</v>
      </c>
      <c r="P36" s="327"/>
      <c r="Q36" s="23"/>
    </row>
    <row r="37" spans="1:17" ht="12.75">
      <c r="A37" s="439"/>
      <c r="B37" s="440"/>
      <c r="C37" s="328">
        <v>19</v>
      </c>
      <c r="D37" s="332" t="s">
        <v>102</v>
      </c>
      <c r="E37" s="231">
        <f t="shared" si="1"/>
        <v>4.066</v>
      </c>
      <c r="F37" s="227">
        <f t="shared" si="1"/>
        <v>4.066</v>
      </c>
      <c r="G37" s="227">
        <f t="shared" si="1"/>
        <v>3.98</v>
      </c>
      <c r="H37" s="453"/>
      <c r="I37" s="77"/>
      <c r="J37" s="62"/>
      <c r="K37" s="62"/>
      <c r="L37" s="72"/>
      <c r="M37" s="75">
        <v>4.066</v>
      </c>
      <c r="N37" s="66">
        <v>4.066</v>
      </c>
      <c r="O37" s="65">
        <v>3.98</v>
      </c>
      <c r="P37" s="327"/>
      <c r="Q37" s="23"/>
    </row>
    <row r="38" spans="1:17" ht="12.75">
      <c r="A38" s="439"/>
      <c r="B38" s="440"/>
      <c r="C38" s="328">
        <v>20</v>
      </c>
      <c r="D38" s="332" t="s">
        <v>122</v>
      </c>
      <c r="E38" s="231">
        <f t="shared" si="1"/>
        <v>17.534</v>
      </c>
      <c r="F38" s="227">
        <f t="shared" si="1"/>
        <v>17.534</v>
      </c>
      <c r="G38" s="227">
        <f t="shared" si="1"/>
        <v>17.162</v>
      </c>
      <c r="H38" s="453"/>
      <c r="I38" s="77"/>
      <c r="J38" s="62"/>
      <c r="K38" s="62"/>
      <c r="L38" s="72"/>
      <c r="M38" s="75">
        <v>17.534</v>
      </c>
      <c r="N38" s="66">
        <v>17.534</v>
      </c>
      <c r="O38" s="65">
        <v>17.162</v>
      </c>
      <c r="P38" s="327"/>
      <c r="Q38" s="23"/>
    </row>
    <row r="39" spans="1:17" ht="12.75">
      <c r="A39" s="439"/>
      <c r="B39" s="440"/>
      <c r="C39" s="328">
        <v>21</v>
      </c>
      <c r="D39" s="332" t="s">
        <v>103</v>
      </c>
      <c r="E39" s="231">
        <f t="shared" si="1"/>
        <v>9.387</v>
      </c>
      <c r="F39" s="227">
        <f t="shared" si="1"/>
        <v>9.387</v>
      </c>
      <c r="G39" s="227">
        <f t="shared" si="1"/>
        <v>9.188</v>
      </c>
      <c r="H39" s="453"/>
      <c r="I39" s="77"/>
      <c r="J39" s="62"/>
      <c r="K39" s="62"/>
      <c r="L39" s="72"/>
      <c r="M39" s="75">
        <v>9.387</v>
      </c>
      <c r="N39" s="66">
        <v>9.387</v>
      </c>
      <c r="O39" s="65">
        <v>9.188</v>
      </c>
      <c r="P39" s="327"/>
      <c r="Q39" s="23"/>
    </row>
    <row r="40" spans="1:17" ht="12.75">
      <c r="A40" s="439"/>
      <c r="B40" s="440"/>
      <c r="C40" s="328">
        <v>22</v>
      </c>
      <c r="D40" s="332" t="s">
        <v>377</v>
      </c>
      <c r="E40" s="231">
        <f t="shared" si="1"/>
        <v>9.966</v>
      </c>
      <c r="F40" s="227">
        <f t="shared" si="1"/>
        <v>9.966</v>
      </c>
      <c r="G40" s="227">
        <f t="shared" si="1"/>
        <v>9.754</v>
      </c>
      <c r="H40" s="453"/>
      <c r="I40" s="77"/>
      <c r="J40" s="62"/>
      <c r="K40" s="62"/>
      <c r="L40" s="72"/>
      <c r="M40" s="75">
        <v>9.966</v>
      </c>
      <c r="N40" s="66">
        <v>9.966</v>
      </c>
      <c r="O40" s="65">
        <v>9.754</v>
      </c>
      <c r="P40" s="327"/>
      <c r="Q40" s="23"/>
    </row>
    <row r="41" spans="1:16" ht="12.75">
      <c r="A41" s="439"/>
      <c r="B41" s="440"/>
      <c r="C41" s="328">
        <v>23</v>
      </c>
      <c r="D41" s="332" t="s">
        <v>93</v>
      </c>
      <c r="E41" s="231">
        <f t="shared" si="1"/>
        <v>2.891</v>
      </c>
      <c r="F41" s="227">
        <f t="shared" si="1"/>
        <v>2.891</v>
      </c>
      <c r="G41" s="227">
        <f t="shared" si="1"/>
        <v>2.83</v>
      </c>
      <c r="H41" s="453"/>
      <c r="I41" s="77"/>
      <c r="J41" s="62"/>
      <c r="K41" s="62"/>
      <c r="L41" s="72"/>
      <c r="M41" s="75">
        <v>2.891</v>
      </c>
      <c r="N41" s="66">
        <v>2.891</v>
      </c>
      <c r="O41" s="65">
        <v>2.83</v>
      </c>
      <c r="P41" s="328"/>
    </row>
    <row r="42" spans="1:16" ht="12.75">
      <c r="A42" s="439"/>
      <c r="B42" s="440"/>
      <c r="C42" s="328">
        <v>24</v>
      </c>
      <c r="D42" s="332" t="s">
        <v>378</v>
      </c>
      <c r="E42" s="231">
        <f t="shared" si="1"/>
        <v>2.891</v>
      </c>
      <c r="F42" s="227">
        <f t="shared" si="1"/>
        <v>2.891</v>
      </c>
      <c r="G42" s="227">
        <f t="shared" si="1"/>
        <v>2.83</v>
      </c>
      <c r="H42" s="453"/>
      <c r="I42" s="77"/>
      <c r="J42" s="62"/>
      <c r="K42" s="62"/>
      <c r="L42" s="72"/>
      <c r="M42" s="75">
        <v>2.891</v>
      </c>
      <c r="N42" s="66">
        <v>2.891</v>
      </c>
      <c r="O42" s="65">
        <v>2.83</v>
      </c>
      <c r="P42" s="328"/>
    </row>
    <row r="43" spans="1:16" ht="12.75">
      <c r="A43" s="439"/>
      <c r="B43" s="440"/>
      <c r="C43" s="328">
        <v>25</v>
      </c>
      <c r="D43" s="332" t="s">
        <v>379</v>
      </c>
      <c r="E43" s="231">
        <f t="shared" si="1"/>
        <v>1.302</v>
      </c>
      <c r="F43" s="227">
        <f t="shared" si="1"/>
        <v>1.302</v>
      </c>
      <c r="G43" s="227">
        <f t="shared" si="1"/>
        <v>1.274</v>
      </c>
      <c r="H43" s="453"/>
      <c r="I43" s="77"/>
      <c r="J43" s="62"/>
      <c r="K43" s="62"/>
      <c r="L43" s="72"/>
      <c r="M43" s="75">
        <v>1.302</v>
      </c>
      <c r="N43" s="66">
        <v>1.302</v>
      </c>
      <c r="O43" s="65">
        <v>1.274</v>
      </c>
      <c r="P43" s="328"/>
    </row>
    <row r="44" spans="1:16" ht="12.75">
      <c r="A44" s="439"/>
      <c r="B44" s="440"/>
      <c r="C44" s="328">
        <v>26</v>
      </c>
      <c r="D44" s="332" t="s">
        <v>380</v>
      </c>
      <c r="E44" s="231">
        <f t="shared" si="1"/>
        <v>1.217</v>
      </c>
      <c r="F44" s="227">
        <f t="shared" si="1"/>
        <v>1.217</v>
      </c>
      <c r="G44" s="227">
        <f t="shared" si="1"/>
        <v>1.191</v>
      </c>
      <c r="H44" s="453"/>
      <c r="I44" s="77"/>
      <c r="J44" s="62"/>
      <c r="K44" s="62"/>
      <c r="L44" s="72"/>
      <c r="M44" s="75">
        <v>1.217</v>
      </c>
      <c r="N44" s="66">
        <v>1.217</v>
      </c>
      <c r="O44" s="65">
        <v>1.191</v>
      </c>
      <c r="P44" s="328"/>
    </row>
    <row r="45" spans="1:16" ht="12.75">
      <c r="A45" s="439"/>
      <c r="B45" s="440"/>
      <c r="C45" s="328">
        <v>27</v>
      </c>
      <c r="D45" s="332" t="s">
        <v>117</v>
      </c>
      <c r="E45" s="231">
        <f t="shared" si="1"/>
        <v>2.318</v>
      </c>
      <c r="F45" s="227">
        <f t="shared" si="1"/>
        <v>2.318</v>
      </c>
      <c r="G45" s="227">
        <f t="shared" si="1"/>
        <v>2.268</v>
      </c>
      <c r="H45" s="453"/>
      <c r="I45" s="77"/>
      <c r="J45" s="62"/>
      <c r="K45" s="62"/>
      <c r="L45" s="72"/>
      <c r="M45" s="75">
        <v>2.318</v>
      </c>
      <c r="N45" s="66">
        <v>2.318</v>
      </c>
      <c r="O45" s="65">
        <v>2.268</v>
      </c>
      <c r="P45" s="328"/>
    </row>
    <row r="46" spans="1:16" ht="12.75">
      <c r="A46" s="439"/>
      <c r="B46" s="440"/>
      <c r="C46" s="328">
        <v>28</v>
      </c>
      <c r="D46" s="332" t="s">
        <v>390</v>
      </c>
      <c r="E46" s="231">
        <f t="shared" si="1"/>
        <v>2.318</v>
      </c>
      <c r="F46" s="227">
        <f t="shared" si="1"/>
        <v>2.318</v>
      </c>
      <c r="G46" s="227">
        <f t="shared" si="1"/>
        <v>2.269</v>
      </c>
      <c r="H46" s="453"/>
      <c r="I46" s="77"/>
      <c r="J46" s="62"/>
      <c r="K46" s="62"/>
      <c r="L46" s="72"/>
      <c r="M46" s="75">
        <v>2.318</v>
      </c>
      <c r="N46" s="66">
        <v>2.318</v>
      </c>
      <c r="O46" s="65">
        <v>2.269</v>
      </c>
      <c r="P46" s="328"/>
    </row>
    <row r="47" spans="1:16" ht="12.75">
      <c r="A47" s="439"/>
      <c r="B47" s="440"/>
      <c r="C47" s="328">
        <v>29</v>
      </c>
      <c r="D47" s="332" t="s">
        <v>381</v>
      </c>
      <c r="E47" s="231">
        <f t="shared" si="1"/>
        <v>2.318</v>
      </c>
      <c r="F47" s="227">
        <f t="shared" si="1"/>
        <v>2.318</v>
      </c>
      <c r="G47" s="227">
        <f t="shared" si="1"/>
        <v>2.269</v>
      </c>
      <c r="H47" s="453"/>
      <c r="I47" s="77"/>
      <c r="J47" s="62"/>
      <c r="K47" s="62"/>
      <c r="L47" s="72"/>
      <c r="M47" s="75">
        <v>2.318</v>
      </c>
      <c r="N47" s="66">
        <v>2.318</v>
      </c>
      <c r="O47" s="65">
        <v>2.269</v>
      </c>
      <c r="P47" s="328"/>
    </row>
    <row r="48" spans="1:16" ht="12.75">
      <c r="A48" s="439"/>
      <c r="B48" s="440"/>
      <c r="C48" s="328">
        <v>30</v>
      </c>
      <c r="D48" s="332" t="s">
        <v>124</v>
      </c>
      <c r="E48" s="231">
        <f t="shared" si="1"/>
        <v>2.318</v>
      </c>
      <c r="F48" s="227">
        <f t="shared" si="1"/>
        <v>2.318</v>
      </c>
      <c r="G48" s="227">
        <f t="shared" si="1"/>
        <v>2.269</v>
      </c>
      <c r="H48" s="453"/>
      <c r="I48" s="77"/>
      <c r="J48" s="62"/>
      <c r="K48" s="62"/>
      <c r="L48" s="72"/>
      <c r="M48" s="75">
        <v>2.318</v>
      </c>
      <c r="N48" s="66">
        <v>2.318</v>
      </c>
      <c r="O48" s="65">
        <v>2.269</v>
      </c>
      <c r="P48" s="328"/>
    </row>
    <row r="49" spans="1:16" ht="13.5" thickBot="1">
      <c r="A49" s="439"/>
      <c r="B49" s="440"/>
      <c r="C49" s="330">
        <v>31</v>
      </c>
      <c r="D49" s="333" t="s">
        <v>135</v>
      </c>
      <c r="E49" s="454">
        <f t="shared" si="1"/>
        <v>0.692</v>
      </c>
      <c r="F49" s="455">
        <f t="shared" si="1"/>
        <v>0.692</v>
      </c>
      <c r="G49" s="455">
        <f t="shared" si="1"/>
        <v>0.677</v>
      </c>
      <c r="H49" s="456"/>
      <c r="I49" s="218"/>
      <c r="J49" s="90"/>
      <c r="K49" s="90"/>
      <c r="L49" s="91"/>
      <c r="M49" s="329">
        <v>0.692</v>
      </c>
      <c r="N49" s="84">
        <v>0.692</v>
      </c>
      <c r="O49" s="83">
        <v>0.677</v>
      </c>
      <c r="P49" s="330"/>
    </row>
    <row r="50" spans="1:16" ht="13.5" thickBot="1">
      <c r="A50" s="444"/>
      <c r="B50" s="445"/>
      <c r="C50" s="446">
        <v>32</v>
      </c>
      <c r="D50" s="448" t="s">
        <v>383</v>
      </c>
      <c r="E50" s="482">
        <f t="shared" si="1"/>
        <v>2022.7945</v>
      </c>
      <c r="F50" s="457">
        <f t="shared" si="1"/>
        <v>627.0799999999999</v>
      </c>
      <c r="G50" s="457"/>
      <c r="H50" s="483">
        <f>L50+P50</f>
        <v>1395.7145</v>
      </c>
      <c r="I50" s="487">
        <f>I20+I23+SUM(I30:I49)+I18</f>
        <v>46.3145</v>
      </c>
      <c r="J50" s="106">
        <f>J20+J23+SUM(J30:J49)+J18</f>
        <v>9.6</v>
      </c>
      <c r="K50" s="106">
        <f>K20+K23+SUM(K30:K49)+K18</f>
        <v>0</v>
      </c>
      <c r="L50" s="484">
        <f>L20+L23+SUM(L30:L49)+L18</f>
        <v>36.7145</v>
      </c>
      <c r="M50" s="119">
        <f>M20+M23+SUM(M30:M49)+M18+M28</f>
        <v>1976.48</v>
      </c>
      <c r="N50" s="119">
        <f>N20+N23+SUM(N30:N49)+N18+N28</f>
        <v>617.4799999999999</v>
      </c>
      <c r="O50" s="119">
        <f>O20+O23+SUM(O30:O49)+O18+O28</f>
        <v>2.864375403532904E-14</v>
      </c>
      <c r="P50" s="119">
        <f>P20+P23+SUM(P30:P49)+P18+P28</f>
        <v>1359</v>
      </c>
    </row>
  </sheetData>
  <sheetProtection/>
  <mergeCells count="19">
    <mergeCell ref="C15:C17"/>
    <mergeCell ref="D15:D17"/>
    <mergeCell ref="E15:E17"/>
    <mergeCell ref="F15:H15"/>
    <mergeCell ref="I15:I17"/>
    <mergeCell ref="J15:L15"/>
    <mergeCell ref="F16:G16"/>
    <mergeCell ref="H16:H17"/>
    <mergeCell ref="J16:K16"/>
    <mergeCell ref="L16:L17"/>
    <mergeCell ref="H2:L2"/>
    <mergeCell ref="D5:P5"/>
    <mergeCell ref="E8:K8"/>
    <mergeCell ref="M15:M17"/>
    <mergeCell ref="P16:P17"/>
    <mergeCell ref="D12:P12"/>
    <mergeCell ref="G13:M13"/>
    <mergeCell ref="N15:P15"/>
    <mergeCell ref="N16:O16"/>
  </mergeCells>
  <printOptions/>
  <pageMargins left="0.35433070866141736" right="0" top="0.7874015748031497" bottom="0.4724409448818898" header="0.5118110236220472" footer="0.5118110236220472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53" t="s">
        <v>119</v>
      </c>
    </row>
    <row r="3" spans="3:22" ht="12.75">
      <c r="C3" s="498" t="s">
        <v>295</v>
      </c>
      <c r="D3" s="498"/>
      <c r="E3" s="498"/>
      <c r="F3" s="498"/>
      <c r="G3" s="498"/>
      <c r="H3" s="498"/>
      <c r="I3" s="498"/>
      <c r="J3" s="498"/>
      <c r="P3" s="53"/>
      <c r="R3" s="50" t="s">
        <v>296</v>
      </c>
      <c r="S3" s="11"/>
      <c r="T3" s="11"/>
      <c r="U3" s="12"/>
      <c r="V3" s="12"/>
    </row>
    <row r="4" spans="2:18" ht="12.75">
      <c r="B4" s="114"/>
      <c r="C4" s="498" t="s">
        <v>193</v>
      </c>
      <c r="D4" s="498"/>
      <c r="E4" s="498"/>
      <c r="F4" s="498"/>
      <c r="G4" s="498"/>
      <c r="H4" s="498"/>
      <c r="I4" s="498"/>
      <c r="P4" s="50"/>
      <c r="Q4" s="11"/>
      <c r="R4" s="53" t="s">
        <v>194</v>
      </c>
    </row>
    <row r="5" spans="16:20" ht="13.5" thickBot="1">
      <c r="P5" s="53"/>
      <c r="T5" s="26" t="s">
        <v>195</v>
      </c>
    </row>
    <row r="6" spans="1:22" ht="12.75">
      <c r="A6" s="517"/>
      <c r="B6" s="519" t="s">
        <v>160</v>
      </c>
      <c r="C6" s="522" t="s">
        <v>161</v>
      </c>
      <c r="D6" s="525" t="s">
        <v>162</v>
      </c>
      <c r="E6" s="525"/>
      <c r="F6" s="526"/>
      <c r="G6" s="522" t="s">
        <v>163</v>
      </c>
      <c r="H6" s="525" t="s">
        <v>162</v>
      </c>
      <c r="I6" s="525"/>
      <c r="J6" s="505"/>
      <c r="K6" s="529" t="s">
        <v>297</v>
      </c>
      <c r="L6" s="525" t="s">
        <v>162</v>
      </c>
      <c r="M6" s="525"/>
      <c r="N6" s="526"/>
      <c r="O6" s="529" t="s">
        <v>164</v>
      </c>
      <c r="P6" s="525" t="s">
        <v>162</v>
      </c>
      <c r="Q6" s="525"/>
      <c r="R6" s="526"/>
      <c r="S6" s="529" t="s">
        <v>165</v>
      </c>
      <c r="T6" s="525" t="s">
        <v>162</v>
      </c>
      <c r="U6" s="525"/>
      <c r="V6" s="526"/>
    </row>
    <row r="7" spans="1:22" ht="12.75">
      <c r="A7" s="518"/>
      <c r="B7" s="520"/>
      <c r="C7" s="523"/>
      <c r="D7" s="527" t="s">
        <v>166</v>
      </c>
      <c r="E7" s="527"/>
      <c r="F7" s="528" t="s">
        <v>167</v>
      </c>
      <c r="G7" s="523"/>
      <c r="H7" s="527" t="s">
        <v>166</v>
      </c>
      <c r="I7" s="527"/>
      <c r="J7" s="508" t="s">
        <v>167</v>
      </c>
      <c r="K7" s="530"/>
      <c r="L7" s="527" t="s">
        <v>166</v>
      </c>
      <c r="M7" s="527"/>
      <c r="N7" s="528" t="s">
        <v>167</v>
      </c>
      <c r="O7" s="530"/>
      <c r="P7" s="527" t="s">
        <v>166</v>
      </c>
      <c r="Q7" s="527"/>
      <c r="R7" s="528" t="s">
        <v>167</v>
      </c>
      <c r="S7" s="530"/>
      <c r="T7" s="527" t="s">
        <v>166</v>
      </c>
      <c r="U7" s="527"/>
      <c r="V7" s="528" t="s">
        <v>167</v>
      </c>
    </row>
    <row r="8" spans="1:22" ht="48.75" thickBot="1">
      <c r="A8" s="518"/>
      <c r="B8" s="521"/>
      <c r="C8" s="524"/>
      <c r="D8" s="115" t="s">
        <v>161</v>
      </c>
      <c r="E8" s="116" t="s">
        <v>168</v>
      </c>
      <c r="F8" s="502"/>
      <c r="G8" s="524"/>
      <c r="H8" s="115" t="s">
        <v>161</v>
      </c>
      <c r="I8" s="116" t="s">
        <v>168</v>
      </c>
      <c r="J8" s="515"/>
      <c r="K8" s="531"/>
      <c r="L8" s="115" t="s">
        <v>161</v>
      </c>
      <c r="M8" s="116" t="s">
        <v>168</v>
      </c>
      <c r="N8" s="502"/>
      <c r="O8" s="531"/>
      <c r="P8" s="115" t="s">
        <v>161</v>
      </c>
      <c r="Q8" s="116" t="s">
        <v>168</v>
      </c>
      <c r="R8" s="502"/>
      <c r="S8" s="531"/>
      <c r="T8" s="115" t="s">
        <v>161</v>
      </c>
      <c r="U8" s="116" t="s">
        <v>168</v>
      </c>
      <c r="V8" s="502"/>
    </row>
    <row r="9" spans="1:22" ht="30.75" thickBot="1">
      <c r="A9" s="117">
        <v>1</v>
      </c>
      <c r="B9" s="118" t="s">
        <v>196</v>
      </c>
      <c r="C9" s="108">
        <f aca="true" t="shared" si="0" ref="C9:F25">G9+K9+O9+S9</f>
        <v>0</v>
      </c>
      <c r="D9" s="106">
        <f t="shared" si="0"/>
        <v>0</v>
      </c>
      <c r="E9" s="106">
        <f t="shared" si="0"/>
        <v>0</v>
      </c>
      <c r="F9" s="108">
        <f t="shared" si="0"/>
        <v>0</v>
      </c>
      <c r="G9" s="119">
        <f>G13+G17+G18+G20+G25+G28+G31+SUM(G33:G43)+G23+G10</f>
        <v>0</v>
      </c>
      <c r="H9" s="120">
        <f>H13+H17+H18+H20+H25+H28+H31+SUM(H33:H43)+H23+H10</f>
        <v>0</v>
      </c>
      <c r="I9" s="120">
        <f>I13+I17+I18+I20+I25+I28+I31+SUM(I33:I43)+I23+I10</f>
        <v>0</v>
      </c>
      <c r="J9" s="121">
        <f>J13+J17+J18+J20+J25+J28+J31+SUM(J33:J43)+J23+J10</f>
        <v>0</v>
      </c>
      <c r="K9" s="120">
        <f>K13+K17+K18+K20+K25+K28+K31+SUM(K33:K43)</f>
        <v>0</v>
      </c>
      <c r="L9" s="106">
        <f>L13+L18+SUM(L33:L43)</f>
        <v>0</v>
      </c>
      <c r="M9" s="106">
        <f>M13+M17+M18+M20+M25+M28+M31+SUM(M33:M43)</f>
        <v>0</v>
      </c>
      <c r="N9" s="109"/>
      <c r="O9" s="119"/>
      <c r="P9" s="106"/>
      <c r="Q9" s="106"/>
      <c r="R9" s="111"/>
      <c r="S9" s="119">
        <f>S13+S17+S18+S20+S25+S28+S31+SUM(S33:S43)</f>
        <v>0</v>
      </c>
      <c r="T9" s="106">
        <f>T20+SUM(T34:T43)</f>
        <v>0</v>
      </c>
      <c r="U9" s="106">
        <f>U20+SUM(U34:U43)</f>
        <v>0</v>
      </c>
      <c r="V9" s="111"/>
    </row>
    <row r="10" spans="1:22" ht="12.75">
      <c r="A10" s="122">
        <v>2</v>
      </c>
      <c r="B10" s="123" t="s">
        <v>169</v>
      </c>
      <c r="C10" s="124">
        <f t="shared" si="0"/>
        <v>0</v>
      </c>
      <c r="D10" s="124">
        <f>H10+L10+P10+T10</f>
        <v>0</v>
      </c>
      <c r="E10" s="124">
        <f>I10+M10+Q10+U10</f>
        <v>0</v>
      </c>
      <c r="F10" s="125"/>
      <c r="G10" s="126">
        <f>G11+G12</f>
        <v>0</v>
      </c>
      <c r="H10" s="127">
        <f>H11+H12</f>
        <v>0</v>
      </c>
      <c r="I10" s="127">
        <f>I11+I12</f>
        <v>0</v>
      </c>
      <c r="J10" s="128"/>
      <c r="K10" s="124"/>
      <c r="L10" s="129"/>
      <c r="M10" s="129"/>
      <c r="N10" s="130"/>
      <c r="O10" s="131"/>
      <c r="P10" s="129"/>
      <c r="Q10" s="129"/>
      <c r="R10" s="132"/>
      <c r="S10" s="131"/>
      <c r="T10" s="129"/>
      <c r="U10" s="129"/>
      <c r="V10" s="132"/>
    </row>
    <row r="11" spans="1:22" ht="12.75">
      <c r="A11" s="122">
        <v>3</v>
      </c>
      <c r="B11" s="56" t="s">
        <v>170</v>
      </c>
      <c r="C11" s="57">
        <f t="shared" si="0"/>
        <v>0</v>
      </c>
      <c r="D11" s="57">
        <f>H11+L11+P11+T11</f>
        <v>0</v>
      </c>
      <c r="E11" s="57">
        <f>I11+M11+Q11+U11</f>
        <v>0</v>
      </c>
      <c r="F11" s="58"/>
      <c r="G11" s="59">
        <f>H11+J11</f>
        <v>0</v>
      </c>
      <c r="H11" s="60"/>
      <c r="I11" s="60"/>
      <c r="J11" s="132"/>
      <c r="K11" s="133"/>
      <c r="L11" s="129"/>
      <c r="M11" s="129"/>
      <c r="N11" s="133"/>
      <c r="O11" s="134"/>
      <c r="P11" s="129"/>
      <c r="Q11" s="129"/>
      <c r="R11" s="135"/>
      <c r="S11" s="134"/>
      <c r="T11" s="129"/>
      <c r="U11" s="129"/>
      <c r="V11" s="135"/>
    </row>
    <row r="12" spans="1:22" ht="12.75">
      <c r="A12" s="122">
        <v>4</v>
      </c>
      <c r="B12" s="61" t="s">
        <v>171</v>
      </c>
      <c r="C12" s="57">
        <f t="shared" si="0"/>
        <v>0</v>
      </c>
      <c r="D12" s="57">
        <f t="shared" si="0"/>
        <v>0</v>
      </c>
      <c r="E12" s="62">
        <f t="shared" si="0"/>
        <v>0</v>
      </c>
      <c r="F12" s="58"/>
      <c r="G12" s="59">
        <f>H12+J12</f>
        <v>0</v>
      </c>
      <c r="H12" s="63"/>
      <c r="I12" s="60"/>
      <c r="J12" s="132"/>
      <c r="K12" s="133"/>
      <c r="L12" s="129"/>
      <c r="M12" s="129"/>
      <c r="N12" s="133"/>
      <c r="O12" s="134"/>
      <c r="P12" s="129"/>
      <c r="Q12" s="129"/>
      <c r="R12" s="135"/>
      <c r="S12" s="134"/>
      <c r="T12" s="129"/>
      <c r="U12" s="129"/>
      <c r="V12" s="135"/>
    </row>
    <row r="13" spans="1:22" ht="12.75">
      <c r="A13" s="122">
        <v>5</v>
      </c>
      <c r="B13" s="136" t="s">
        <v>197</v>
      </c>
      <c r="C13" s="124">
        <f t="shared" si="0"/>
        <v>0</v>
      </c>
      <c r="D13" s="129">
        <f aca="true" t="shared" si="1" ref="D13:J13">SUM(D14:D16)</f>
        <v>0</v>
      </c>
      <c r="E13" s="129">
        <f t="shared" si="1"/>
        <v>0</v>
      </c>
      <c r="F13" s="130">
        <f t="shared" si="1"/>
        <v>0</v>
      </c>
      <c r="G13" s="131">
        <f t="shared" si="1"/>
        <v>0</v>
      </c>
      <c r="H13" s="129">
        <f t="shared" si="1"/>
        <v>0</v>
      </c>
      <c r="I13" s="129">
        <f t="shared" si="1"/>
        <v>0</v>
      </c>
      <c r="J13" s="132">
        <f t="shared" si="1"/>
        <v>0</v>
      </c>
      <c r="K13" s="133">
        <f>K14+K15+K16</f>
        <v>0</v>
      </c>
      <c r="L13" s="66">
        <f>L14+L15+L16</f>
        <v>0</v>
      </c>
      <c r="M13" s="66">
        <f>M14+M15+M16</f>
        <v>0</v>
      </c>
      <c r="N13" s="133"/>
      <c r="O13" s="134"/>
      <c r="P13" s="129"/>
      <c r="Q13" s="129"/>
      <c r="R13" s="135"/>
      <c r="S13" s="134"/>
      <c r="T13" s="129"/>
      <c r="U13" s="129"/>
      <c r="V13" s="135"/>
    </row>
    <row r="14" spans="1:22" ht="12.75">
      <c r="A14" s="137">
        <f>+A13+1</f>
        <v>6</v>
      </c>
      <c r="B14" s="80" t="s">
        <v>198</v>
      </c>
      <c r="C14" s="57">
        <f t="shared" si="0"/>
        <v>0</v>
      </c>
      <c r="D14" s="62">
        <f t="shared" si="0"/>
        <v>0</v>
      </c>
      <c r="E14" s="62">
        <f t="shared" si="0"/>
        <v>0</v>
      </c>
      <c r="F14" s="62">
        <f t="shared" si="0"/>
        <v>0</v>
      </c>
      <c r="G14" s="59">
        <f aca="true" t="shared" si="2" ref="G14:G24">H14+J14</f>
        <v>0</v>
      </c>
      <c r="H14" s="62"/>
      <c r="I14" s="138"/>
      <c r="J14" s="139"/>
      <c r="K14" s="57">
        <f>L14+N14</f>
        <v>0</v>
      </c>
      <c r="L14" s="140"/>
      <c r="M14" s="138"/>
      <c r="N14" s="141"/>
      <c r="O14" s="142"/>
      <c r="P14" s="140"/>
      <c r="Q14" s="140"/>
      <c r="R14" s="139"/>
      <c r="S14" s="59"/>
      <c r="T14" s="140"/>
      <c r="U14" s="140"/>
      <c r="V14" s="139"/>
    </row>
    <row r="15" spans="1:22" ht="12.75">
      <c r="A15" s="137">
        <v>7</v>
      </c>
      <c r="B15" s="80" t="s">
        <v>199</v>
      </c>
      <c r="C15" s="57">
        <f t="shared" si="0"/>
        <v>0</v>
      </c>
      <c r="D15" s="140">
        <f t="shared" si="0"/>
        <v>0</v>
      </c>
      <c r="E15" s="140"/>
      <c r="F15" s="130"/>
      <c r="G15" s="59">
        <f t="shared" si="2"/>
        <v>0</v>
      </c>
      <c r="H15" s="140"/>
      <c r="I15" s="140"/>
      <c r="J15" s="139"/>
      <c r="K15" s="65"/>
      <c r="L15" s="140"/>
      <c r="M15" s="140"/>
      <c r="N15" s="141"/>
      <c r="O15" s="142"/>
      <c r="P15" s="140"/>
      <c r="Q15" s="140"/>
      <c r="R15" s="139"/>
      <c r="S15" s="142"/>
      <c r="T15" s="140"/>
      <c r="U15" s="140"/>
      <c r="V15" s="139"/>
    </row>
    <row r="16" spans="1:22" ht="12.75">
      <c r="A16" s="137">
        <f>+A15+1</f>
        <v>8</v>
      </c>
      <c r="B16" s="80" t="s">
        <v>200</v>
      </c>
      <c r="C16" s="57">
        <f t="shared" si="0"/>
        <v>0</v>
      </c>
      <c r="D16" s="140">
        <f t="shared" si="0"/>
        <v>0</v>
      </c>
      <c r="E16" s="140"/>
      <c r="F16" s="130"/>
      <c r="G16" s="59">
        <f t="shared" si="2"/>
        <v>0</v>
      </c>
      <c r="H16" s="140"/>
      <c r="I16" s="140"/>
      <c r="J16" s="139"/>
      <c r="K16" s="65"/>
      <c r="L16" s="140"/>
      <c r="M16" s="140"/>
      <c r="N16" s="141"/>
      <c r="O16" s="142"/>
      <c r="P16" s="140"/>
      <c r="Q16" s="140"/>
      <c r="R16" s="139"/>
      <c r="S16" s="142"/>
      <c r="T16" s="140"/>
      <c r="U16" s="140"/>
      <c r="V16" s="139"/>
    </row>
    <row r="17" spans="1:22" ht="12.75">
      <c r="A17" s="137">
        <v>9</v>
      </c>
      <c r="B17" s="64" t="s">
        <v>201</v>
      </c>
      <c r="C17" s="65">
        <f t="shared" si="0"/>
        <v>0</v>
      </c>
      <c r="D17" s="66">
        <f t="shared" si="0"/>
        <v>0</v>
      </c>
      <c r="E17" s="66">
        <f>I17+M17+Q17+U17</f>
        <v>0</v>
      </c>
      <c r="F17" s="141"/>
      <c r="G17" s="68">
        <f t="shared" si="2"/>
        <v>0</v>
      </c>
      <c r="H17" s="66"/>
      <c r="I17" s="66"/>
      <c r="J17" s="139"/>
      <c r="K17" s="65"/>
      <c r="L17" s="140"/>
      <c r="M17" s="140"/>
      <c r="N17" s="141"/>
      <c r="O17" s="142"/>
      <c r="P17" s="140"/>
      <c r="Q17" s="140"/>
      <c r="R17" s="139"/>
      <c r="S17" s="142"/>
      <c r="T17" s="140"/>
      <c r="U17" s="140"/>
      <c r="V17" s="139"/>
    </row>
    <row r="18" spans="1:22" ht="12.75">
      <c r="A18" s="137">
        <v>10</v>
      </c>
      <c r="B18" s="64" t="s">
        <v>202</v>
      </c>
      <c r="C18" s="65">
        <f t="shared" si="0"/>
        <v>0</v>
      </c>
      <c r="D18" s="66">
        <f t="shared" si="0"/>
        <v>0</v>
      </c>
      <c r="E18" s="66"/>
      <c r="F18" s="141"/>
      <c r="G18" s="68"/>
      <c r="H18" s="143"/>
      <c r="I18" s="66"/>
      <c r="J18" s="144"/>
      <c r="K18" s="143">
        <f>K19</f>
        <v>0</v>
      </c>
      <c r="L18" s="66">
        <f>L19</f>
        <v>0</v>
      </c>
      <c r="M18" s="140"/>
      <c r="N18" s="141"/>
      <c r="O18" s="142"/>
      <c r="P18" s="140"/>
      <c r="Q18" s="140"/>
      <c r="R18" s="139"/>
      <c r="S18" s="142"/>
      <c r="T18" s="140"/>
      <c r="U18" s="140"/>
      <c r="V18" s="139"/>
    </row>
    <row r="19" spans="1:22" ht="12.75">
      <c r="A19" s="137">
        <v>11</v>
      </c>
      <c r="B19" s="80" t="s">
        <v>203</v>
      </c>
      <c r="C19" s="57">
        <f t="shared" si="0"/>
        <v>0</v>
      </c>
      <c r="D19" s="62">
        <f t="shared" si="0"/>
        <v>0</v>
      </c>
      <c r="E19" s="66"/>
      <c r="F19" s="141"/>
      <c r="G19" s="59"/>
      <c r="H19" s="77"/>
      <c r="I19" s="66"/>
      <c r="J19" s="144"/>
      <c r="K19" s="77">
        <f>L19+M19+N19</f>
        <v>0</v>
      </c>
      <c r="L19" s="140"/>
      <c r="M19" s="140"/>
      <c r="N19" s="141"/>
      <c r="O19" s="142"/>
      <c r="P19" s="140"/>
      <c r="Q19" s="140"/>
      <c r="R19" s="139"/>
      <c r="S19" s="142"/>
      <c r="T19" s="140"/>
      <c r="U19" s="140"/>
      <c r="V19" s="139"/>
    </row>
    <row r="20" spans="1:22" ht="12.75">
      <c r="A20" s="137">
        <v>12</v>
      </c>
      <c r="B20" s="64" t="s">
        <v>143</v>
      </c>
      <c r="C20" s="65">
        <f t="shared" si="0"/>
        <v>0</v>
      </c>
      <c r="D20" s="66">
        <f t="shared" si="0"/>
        <v>0</v>
      </c>
      <c r="E20" s="66"/>
      <c r="F20" s="67"/>
      <c r="G20" s="75">
        <f t="shared" si="2"/>
        <v>0</v>
      </c>
      <c r="H20" s="66">
        <f>H21+H22</f>
        <v>0</v>
      </c>
      <c r="I20" s="66"/>
      <c r="J20" s="76"/>
      <c r="K20" s="143"/>
      <c r="L20" s="66"/>
      <c r="M20" s="66"/>
      <c r="N20" s="143"/>
      <c r="O20" s="75"/>
      <c r="P20" s="66"/>
      <c r="Q20" s="66"/>
      <c r="R20" s="76"/>
      <c r="S20" s="75">
        <f>S21+S22</f>
        <v>0</v>
      </c>
      <c r="T20" s="66">
        <f>T21+T22</f>
        <v>0</v>
      </c>
      <c r="U20" s="66"/>
      <c r="V20" s="69"/>
    </row>
    <row r="21" spans="1:22" ht="12.75">
      <c r="A21" s="137">
        <v>13</v>
      </c>
      <c r="B21" s="80" t="s">
        <v>204</v>
      </c>
      <c r="C21" s="57">
        <f t="shared" si="0"/>
        <v>0</v>
      </c>
      <c r="D21" s="140">
        <f t="shared" si="0"/>
        <v>0</v>
      </c>
      <c r="E21" s="140"/>
      <c r="F21" s="141"/>
      <c r="G21" s="59">
        <f t="shared" si="2"/>
        <v>0</v>
      </c>
      <c r="H21" s="140"/>
      <c r="I21" s="140"/>
      <c r="J21" s="139"/>
      <c r="K21" s="65"/>
      <c r="L21" s="141"/>
      <c r="M21" s="140"/>
      <c r="N21" s="141"/>
      <c r="O21" s="142"/>
      <c r="P21" s="140"/>
      <c r="Q21" s="140"/>
      <c r="R21" s="139"/>
      <c r="S21" s="142"/>
      <c r="T21" s="140"/>
      <c r="U21" s="140"/>
      <c r="V21" s="139"/>
    </row>
    <row r="22" spans="1:22" ht="15.75">
      <c r="A22" s="137">
        <v>14</v>
      </c>
      <c r="B22" s="80" t="s">
        <v>205</v>
      </c>
      <c r="C22" s="57">
        <f t="shared" si="0"/>
        <v>0</v>
      </c>
      <c r="D22" s="140">
        <f t="shared" si="0"/>
        <v>0</v>
      </c>
      <c r="E22" s="140"/>
      <c r="F22" s="141"/>
      <c r="G22" s="145"/>
      <c r="H22" s="140"/>
      <c r="I22" s="140"/>
      <c r="J22" s="139"/>
      <c r="K22" s="146"/>
      <c r="L22" s="141"/>
      <c r="M22" s="140"/>
      <c r="N22" s="141"/>
      <c r="O22" s="142"/>
      <c r="P22" s="140"/>
      <c r="Q22" s="140"/>
      <c r="R22" s="139"/>
      <c r="S22" s="59">
        <f>T22+V22</f>
        <v>0</v>
      </c>
      <c r="T22" s="140"/>
      <c r="U22" s="140"/>
      <c r="V22" s="139"/>
    </row>
    <row r="23" spans="1:22" ht="12.75">
      <c r="A23" s="137">
        <v>15</v>
      </c>
      <c r="B23" s="64" t="s">
        <v>206</v>
      </c>
      <c r="C23" s="65">
        <f t="shared" si="0"/>
        <v>0</v>
      </c>
      <c r="D23" s="66">
        <f t="shared" si="0"/>
        <v>0</v>
      </c>
      <c r="E23" s="66">
        <f t="shared" si="0"/>
        <v>0</v>
      </c>
      <c r="F23" s="67"/>
      <c r="G23" s="68">
        <f t="shared" si="2"/>
        <v>0</v>
      </c>
      <c r="H23" s="66">
        <f>H24</f>
        <v>0</v>
      </c>
      <c r="I23" s="66">
        <f>I24</f>
        <v>0</v>
      </c>
      <c r="J23" s="144"/>
      <c r="K23" s="147"/>
      <c r="L23" s="141"/>
      <c r="M23" s="140"/>
      <c r="N23" s="141"/>
      <c r="O23" s="142"/>
      <c r="P23" s="140"/>
      <c r="Q23" s="140"/>
      <c r="R23" s="139"/>
      <c r="S23" s="142"/>
      <c r="T23" s="140"/>
      <c r="U23" s="140"/>
      <c r="V23" s="139"/>
    </row>
    <row r="24" spans="1:22" ht="12.75">
      <c r="A24" s="137">
        <v>16</v>
      </c>
      <c r="B24" s="80" t="s">
        <v>207</v>
      </c>
      <c r="C24" s="57">
        <f t="shared" si="0"/>
        <v>0</v>
      </c>
      <c r="D24" s="140">
        <f t="shared" si="0"/>
        <v>0</v>
      </c>
      <c r="E24" s="140">
        <f t="shared" si="0"/>
        <v>0</v>
      </c>
      <c r="F24" s="141"/>
      <c r="G24" s="59">
        <f t="shared" si="2"/>
        <v>0</v>
      </c>
      <c r="H24" s="140"/>
      <c r="I24" s="140"/>
      <c r="J24" s="144"/>
      <c r="K24" s="147"/>
      <c r="L24" s="141"/>
      <c r="M24" s="140"/>
      <c r="N24" s="141"/>
      <c r="O24" s="142"/>
      <c r="P24" s="140"/>
      <c r="Q24" s="140"/>
      <c r="R24" s="139"/>
      <c r="S24" s="142"/>
      <c r="T24" s="140"/>
      <c r="U24" s="140"/>
      <c r="V24" s="139"/>
    </row>
    <row r="25" spans="1:22" ht="12.75">
      <c r="A25" s="137">
        <v>17</v>
      </c>
      <c r="B25" s="64" t="s">
        <v>208</v>
      </c>
      <c r="C25" s="65">
        <f t="shared" si="0"/>
        <v>0</v>
      </c>
      <c r="D25" s="66">
        <f t="shared" si="0"/>
        <v>0</v>
      </c>
      <c r="E25" s="66"/>
      <c r="F25" s="67"/>
      <c r="G25" s="75">
        <f>G26+G27</f>
        <v>0</v>
      </c>
      <c r="H25" s="66">
        <f>H26+H27</f>
        <v>0</v>
      </c>
      <c r="I25" s="66"/>
      <c r="J25" s="76"/>
      <c r="K25" s="147"/>
      <c r="L25" s="140"/>
      <c r="M25" s="140"/>
      <c r="N25" s="141"/>
      <c r="O25" s="142"/>
      <c r="P25" s="140"/>
      <c r="Q25" s="140"/>
      <c r="R25" s="139"/>
      <c r="S25" s="142"/>
      <c r="T25" s="140"/>
      <c r="U25" s="140"/>
      <c r="V25" s="139"/>
    </row>
    <row r="26" spans="1:22" ht="24">
      <c r="A26" s="137">
        <v>18</v>
      </c>
      <c r="B26" s="148" t="s">
        <v>209</v>
      </c>
      <c r="C26" s="57">
        <f aca="true" t="shared" si="3" ref="C26:E54">G26+K26+O26+S26</f>
        <v>0</v>
      </c>
      <c r="D26" s="140">
        <f t="shared" si="3"/>
        <v>0</v>
      </c>
      <c r="E26" s="140"/>
      <c r="F26" s="141"/>
      <c r="G26" s="149">
        <f>H26+J26</f>
        <v>0</v>
      </c>
      <c r="H26" s="140"/>
      <c r="I26" s="140"/>
      <c r="J26" s="144"/>
      <c r="K26" s="147"/>
      <c r="L26" s="140"/>
      <c r="M26" s="140"/>
      <c r="N26" s="141"/>
      <c r="O26" s="142"/>
      <c r="P26" s="140"/>
      <c r="Q26" s="140"/>
      <c r="R26" s="139"/>
      <c r="S26" s="142"/>
      <c r="T26" s="140"/>
      <c r="U26" s="140"/>
      <c r="V26" s="139"/>
    </row>
    <row r="27" spans="1:22" ht="25.5">
      <c r="A27" s="137">
        <v>19</v>
      </c>
      <c r="B27" s="150" t="s">
        <v>210</v>
      </c>
      <c r="C27" s="57">
        <f t="shared" si="3"/>
        <v>0</v>
      </c>
      <c r="D27" s="140">
        <f t="shared" si="3"/>
        <v>0</v>
      </c>
      <c r="E27" s="140"/>
      <c r="F27" s="141"/>
      <c r="G27" s="149">
        <f>H27+J27</f>
        <v>0</v>
      </c>
      <c r="H27" s="140"/>
      <c r="I27" s="140"/>
      <c r="J27" s="144"/>
      <c r="K27" s="147"/>
      <c r="L27" s="140"/>
      <c r="M27" s="140"/>
      <c r="N27" s="141"/>
      <c r="O27" s="142"/>
      <c r="P27" s="140"/>
      <c r="Q27" s="140"/>
      <c r="R27" s="139"/>
      <c r="S27" s="142"/>
      <c r="T27" s="140"/>
      <c r="U27" s="140"/>
      <c r="V27" s="139"/>
    </row>
    <row r="28" spans="1:22" ht="12.75">
      <c r="A28" s="137">
        <f>+A27+1</f>
        <v>20</v>
      </c>
      <c r="B28" s="64" t="s">
        <v>211</v>
      </c>
      <c r="C28" s="65">
        <f t="shared" si="3"/>
        <v>0</v>
      </c>
      <c r="D28" s="66">
        <f t="shared" si="3"/>
        <v>0</v>
      </c>
      <c r="E28" s="140"/>
      <c r="F28" s="141"/>
      <c r="G28" s="75">
        <f>G29+G30</f>
        <v>0</v>
      </c>
      <c r="H28" s="66">
        <f>H29+H30</f>
        <v>0</v>
      </c>
      <c r="I28" s="140"/>
      <c r="J28" s="144"/>
      <c r="K28" s="147"/>
      <c r="L28" s="140"/>
      <c r="M28" s="140"/>
      <c r="N28" s="141"/>
      <c r="O28" s="142"/>
      <c r="P28" s="140"/>
      <c r="Q28" s="140"/>
      <c r="R28" s="139"/>
      <c r="S28" s="142"/>
      <c r="T28" s="140"/>
      <c r="U28" s="140"/>
      <c r="V28" s="139"/>
    </row>
    <row r="29" spans="1:22" ht="12.75">
      <c r="A29" s="137">
        <f>+A28+1</f>
        <v>21</v>
      </c>
      <c r="B29" s="151" t="s">
        <v>212</v>
      </c>
      <c r="C29" s="57">
        <f t="shared" si="3"/>
        <v>0</v>
      </c>
      <c r="D29" s="140">
        <f t="shared" si="3"/>
        <v>0</v>
      </c>
      <c r="E29" s="140"/>
      <c r="F29" s="141"/>
      <c r="G29" s="149">
        <f>H29+J29</f>
        <v>0</v>
      </c>
      <c r="H29" s="140"/>
      <c r="I29" s="140"/>
      <c r="J29" s="144"/>
      <c r="K29" s="147"/>
      <c r="L29" s="140"/>
      <c r="M29" s="140"/>
      <c r="N29" s="141"/>
      <c r="O29" s="142"/>
      <c r="P29" s="140"/>
      <c r="Q29" s="140"/>
      <c r="R29" s="139"/>
      <c r="S29" s="142"/>
      <c r="T29" s="140"/>
      <c r="U29" s="140"/>
      <c r="V29" s="139"/>
    </row>
    <row r="30" spans="1:22" ht="12.75">
      <c r="A30" s="137">
        <f>+A29+1</f>
        <v>22</v>
      </c>
      <c r="B30" s="80" t="s">
        <v>213</v>
      </c>
      <c r="C30" s="57">
        <f t="shared" si="3"/>
        <v>0</v>
      </c>
      <c r="D30" s="140">
        <f t="shared" si="3"/>
        <v>0</v>
      </c>
      <c r="E30" s="140"/>
      <c r="F30" s="141"/>
      <c r="G30" s="149">
        <f>H30+J30</f>
        <v>0</v>
      </c>
      <c r="H30" s="140"/>
      <c r="I30" s="140"/>
      <c r="J30" s="144"/>
      <c r="K30" s="147"/>
      <c r="L30" s="140"/>
      <c r="M30" s="140"/>
      <c r="N30" s="141"/>
      <c r="O30" s="142"/>
      <c r="P30" s="140"/>
      <c r="Q30" s="140"/>
      <c r="R30" s="139"/>
      <c r="S30" s="142"/>
      <c r="T30" s="140"/>
      <c r="U30" s="140"/>
      <c r="V30" s="139"/>
    </row>
    <row r="31" spans="1:22" ht="12.75">
      <c r="A31" s="137">
        <f>+A30+1</f>
        <v>23</v>
      </c>
      <c r="B31" s="64" t="s">
        <v>214</v>
      </c>
      <c r="C31" s="65">
        <f t="shared" si="3"/>
        <v>0</v>
      </c>
      <c r="D31" s="66">
        <f t="shared" si="3"/>
        <v>0</v>
      </c>
      <c r="E31" s="140"/>
      <c r="F31" s="141"/>
      <c r="G31" s="75">
        <f>H31</f>
        <v>0</v>
      </c>
      <c r="H31" s="66">
        <f>H32</f>
        <v>0</v>
      </c>
      <c r="I31" s="140"/>
      <c r="J31" s="144"/>
      <c r="K31" s="147"/>
      <c r="L31" s="140"/>
      <c r="M31" s="140"/>
      <c r="N31" s="141"/>
      <c r="O31" s="142"/>
      <c r="P31" s="140"/>
      <c r="Q31" s="140"/>
      <c r="R31" s="139"/>
      <c r="S31" s="142"/>
      <c r="T31" s="140"/>
      <c r="U31" s="140"/>
      <c r="V31" s="139"/>
    </row>
    <row r="32" spans="1:22" ht="12.75">
      <c r="A32" s="137">
        <f>+A31+1</f>
        <v>24</v>
      </c>
      <c r="B32" s="80" t="s">
        <v>215</v>
      </c>
      <c r="C32" s="57">
        <f t="shared" si="3"/>
        <v>0</v>
      </c>
      <c r="D32" s="140">
        <f t="shared" si="3"/>
        <v>0</v>
      </c>
      <c r="E32" s="140"/>
      <c r="F32" s="141"/>
      <c r="G32" s="142">
        <f aca="true" t="shared" si="4" ref="G32:G43">H32+J32</f>
        <v>0</v>
      </c>
      <c r="H32" s="140"/>
      <c r="I32" s="140"/>
      <c r="J32" s="139"/>
      <c r="K32" s="146"/>
      <c r="L32" s="140"/>
      <c r="M32" s="140"/>
      <c r="N32" s="141"/>
      <c r="O32" s="142"/>
      <c r="P32" s="140"/>
      <c r="Q32" s="140"/>
      <c r="R32" s="139"/>
      <c r="S32" s="142"/>
      <c r="T32" s="140"/>
      <c r="U32" s="140"/>
      <c r="V32" s="139"/>
    </row>
    <row r="33" spans="1:22" ht="12.75">
      <c r="A33" s="137">
        <v>25</v>
      </c>
      <c r="B33" s="64" t="s">
        <v>70</v>
      </c>
      <c r="C33" s="65">
        <f t="shared" si="3"/>
        <v>0</v>
      </c>
      <c r="D33" s="66">
        <f t="shared" si="3"/>
        <v>0</v>
      </c>
      <c r="E33" s="66">
        <f t="shared" si="3"/>
        <v>0</v>
      </c>
      <c r="F33" s="67"/>
      <c r="G33" s="68">
        <f t="shared" si="4"/>
        <v>0</v>
      </c>
      <c r="H33" s="66"/>
      <c r="I33" s="66"/>
      <c r="J33" s="69"/>
      <c r="K33" s="65">
        <f>L33+N33</f>
        <v>0</v>
      </c>
      <c r="L33" s="66"/>
      <c r="M33" s="73"/>
      <c r="N33" s="67"/>
      <c r="O33" s="68"/>
      <c r="P33" s="66"/>
      <c r="Q33" s="66"/>
      <c r="R33" s="69"/>
      <c r="S33" s="68"/>
      <c r="T33" s="66"/>
      <c r="U33" s="66"/>
      <c r="V33" s="69"/>
    </row>
    <row r="34" spans="1:22" ht="12.75">
      <c r="A34" s="137">
        <v>26</v>
      </c>
      <c r="B34" s="64" t="s">
        <v>95</v>
      </c>
      <c r="C34" s="65">
        <f t="shared" si="3"/>
        <v>0</v>
      </c>
      <c r="D34" s="66">
        <f t="shared" si="3"/>
        <v>0</v>
      </c>
      <c r="E34" s="66">
        <f t="shared" si="3"/>
        <v>0</v>
      </c>
      <c r="F34" s="67"/>
      <c r="G34" s="68">
        <f t="shared" si="4"/>
        <v>0</v>
      </c>
      <c r="H34" s="66"/>
      <c r="I34" s="66"/>
      <c r="J34" s="69"/>
      <c r="K34" s="65">
        <f aca="true" t="shared" si="5" ref="K34:K43">L34+N34</f>
        <v>0</v>
      </c>
      <c r="L34" s="66"/>
      <c r="M34" s="66"/>
      <c r="N34" s="70"/>
      <c r="O34" s="68"/>
      <c r="P34" s="66"/>
      <c r="Q34" s="66"/>
      <c r="R34" s="69"/>
      <c r="S34" s="68">
        <f aca="true" t="shared" si="6" ref="S34:S43">T34+V34</f>
        <v>0</v>
      </c>
      <c r="T34" s="66"/>
      <c r="U34" s="66"/>
      <c r="V34" s="72"/>
    </row>
    <row r="35" spans="1:22" ht="12.75">
      <c r="A35" s="137">
        <f aca="true" t="shared" si="7" ref="A35:A43">+A34+1</f>
        <v>27</v>
      </c>
      <c r="B35" s="64" t="s">
        <v>96</v>
      </c>
      <c r="C35" s="65">
        <f t="shared" si="3"/>
        <v>0</v>
      </c>
      <c r="D35" s="66">
        <f t="shared" si="3"/>
        <v>0</v>
      </c>
      <c r="E35" s="66">
        <f t="shared" si="3"/>
        <v>0</v>
      </c>
      <c r="F35" s="67"/>
      <c r="G35" s="68">
        <f t="shared" si="4"/>
        <v>0</v>
      </c>
      <c r="H35" s="66"/>
      <c r="I35" s="66"/>
      <c r="J35" s="72"/>
      <c r="K35" s="65">
        <f t="shared" si="5"/>
        <v>0</v>
      </c>
      <c r="L35" s="66"/>
      <c r="M35" s="66"/>
      <c r="N35" s="70"/>
      <c r="O35" s="68"/>
      <c r="P35" s="66"/>
      <c r="Q35" s="66"/>
      <c r="R35" s="69"/>
      <c r="S35" s="68">
        <f t="shared" si="6"/>
        <v>0</v>
      </c>
      <c r="T35" s="66"/>
      <c r="U35" s="66"/>
      <c r="V35" s="69"/>
    </row>
    <row r="36" spans="1:22" ht="12.75">
      <c r="A36" s="137">
        <f t="shared" si="7"/>
        <v>28</v>
      </c>
      <c r="B36" s="64" t="s">
        <v>97</v>
      </c>
      <c r="C36" s="65">
        <f t="shared" si="3"/>
        <v>0</v>
      </c>
      <c r="D36" s="66">
        <f t="shared" si="3"/>
        <v>0</v>
      </c>
      <c r="E36" s="66">
        <f t="shared" si="3"/>
        <v>0</v>
      </c>
      <c r="F36" s="67"/>
      <c r="G36" s="68">
        <f t="shared" si="4"/>
        <v>0</v>
      </c>
      <c r="H36" s="66"/>
      <c r="I36" s="66"/>
      <c r="J36" s="72"/>
      <c r="K36" s="65">
        <f t="shared" si="5"/>
        <v>0</v>
      </c>
      <c r="L36" s="66"/>
      <c r="M36" s="66"/>
      <c r="N36" s="70"/>
      <c r="O36" s="68"/>
      <c r="P36" s="66"/>
      <c r="Q36" s="66"/>
      <c r="R36" s="69"/>
      <c r="S36" s="68">
        <f t="shared" si="6"/>
        <v>0</v>
      </c>
      <c r="T36" s="66"/>
      <c r="U36" s="66"/>
      <c r="V36" s="72"/>
    </row>
    <row r="37" spans="1:22" ht="12.75">
      <c r="A37" s="137">
        <f t="shared" si="7"/>
        <v>29</v>
      </c>
      <c r="B37" s="64" t="s">
        <v>98</v>
      </c>
      <c r="C37" s="65">
        <f t="shared" si="3"/>
        <v>0</v>
      </c>
      <c r="D37" s="66">
        <f t="shared" si="3"/>
        <v>0</v>
      </c>
      <c r="E37" s="66">
        <f t="shared" si="3"/>
        <v>0</v>
      </c>
      <c r="F37" s="67"/>
      <c r="G37" s="68">
        <f t="shared" si="4"/>
        <v>0</v>
      </c>
      <c r="H37" s="66"/>
      <c r="I37" s="66"/>
      <c r="J37" s="72"/>
      <c r="K37" s="65">
        <f t="shared" si="5"/>
        <v>0</v>
      </c>
      <c r="L37" s="66"/>
      <c r="M37" s="66"/>
      <c r="N37" s="70"/>
      <c r="O37" s="68"/>
      <c r="P37" s="66"/>
      <c r="Q37" s="66"/>
      <c r="R37" s="69"/>
      <c r="S37" s="68">
        <f t="shared" si="6"/>
        <v>0</v>
      </c>
      <c r="T37" s="66"/>
      <c r="U37" s="66"/>
      <c r="V37" s="72"/>
    </row>
    <row r="38" spans="1:22" ht="12.75">
      <c r="A38" s="137">
        <f t="shared" si="7"/>
        <v>30</v>
      </c>
      <c r="B38" s="64" t="s">
        <v>99</v>
      </c>
      <c r="C38" s="65">
        <f t="shared" si="3"/>
        <v>0</v>
      </c>
      <c r="D38" s="66">
        <f t="shared" si="3"/>
        <v>0</v>
      </c>
      <c r="E38" s="66">
        <f t="shared" si="3"/>
        <v>0</v>
      </c>
      <c r="F38" s="67"/>
      <c r="G38" s="68">
        <f t="shared" si="4"/>
        <v>0</v>
      </c>
      <c r="H38" s="66"/>
      <c r="I38" s="66"/>
      <c r="J38" s="72"/>
      <c r="K38" s="65">
        <f t="shared" si="5"/>
        <v>0</v>
      </c>
      <c r="L38" s="66"/>
      <c r="M38" s="66"/>
      <c r="N38" s="70"/>
      <c r="O38" s="68"/>
      <c r="P38" s="66"/>
      <c r="Q38" s="66"/>
      <c r="R38" s="69"/>
      <c r="S38" s="68">
        <f t="shared" si="6"/>
        <v>0</v>
      </c>
      <c r="T38" s="66"/>
      <c r="U38" s="66"/>
      <c r="V38" s="72"/>
    </row>
    <row r="39" spans="1:22" ht="12.75">
      <c r="A39" s="137">
        <f t="shared" si="7"/>
        <v>31</v>
      </c>
      <c r="B39" s="64" t="s">
        <v>100</v>
      </c>
      <c r="C39" s="65">
        <f t="shared" si="3"/>
        <v>0</v>
      </c>
      <c r="D39" s="66">
        <f t="shared" si="3"/>
        <v>0</v>
      </c>
      <c r="E39" s="66">
        <f t="shared" si="3"/>
        <v>0</v>
      </c>
      <c r="F39" s="67"/>
      <c r="G39" s="68">
        <f t="shared" si="4"/>
        <v>0</v>
      </c>
      <c r="H39" s="66"/>
      <c r="I39" s="66"/>
      <c r="J39" s="69"/>
      <c r="K39" s="65">
        <f t="shared" si="5"/>
        <v>0</v>
      </c>
      <c r="L39" s="66"/>
      <c r="M39" s="66"/>
      <c r="N39" s="70"/>
      <c r="O39" s="68"/>
      <c r="P39" s="66"/>
      <c r="Q39" s="66"/>
      <c r="R39" s="69"/>
      <c r="S39" s="68">
        <f t="shared" si="6"/>
        <v>0</v>
      </c>
      <c r="T39" s="66"/>
      <c r="U39" s="66"/>
      <c r="V39" s="72"/>
    </row>
    <row r="40" spans="1:22" ht="12.75">
      <c r="A40" s="137">
        <f t="shared" si="7"/>
        <v>32</v>
      </c>
      <c r="B40" s="64" t="s">
        <v>101</v>
      </c>
      <c r="C40" s="65">
        <f t="shared" si="3"/>
        <v>0</v>
      </c>
      <c r="D40" s="66">
        <f t="shared" si="3"/>
        <v>0</v>
      </c>
      <c r="E40" s="66">
        <f t="shared" si="3"/>
        <v>0</v>
      </c>
      <c r="F40" s="67"/>
      <c r="G40" s="68">
        <f t="shared" si="4"/>
        <v>0</v>
      </c>
      <c r="H40" s="66"/>
      <c r="I40" s="66"/>
      <c r="J40" s="72"/>
      <c r="K40" s="65">
        <f t="shared" si="5"/>
        <v>0</v>
      </c>
      <c r="L40" s="66"/>
      <c r="M40" s="66"/>
      <c r="N40" s="70"/>
      <c r="O40" s="68"/>
      <c r="P40" s="66"/>
      <c r="Q40" s="66"/>
      <c r="R40" s="69"/>
      <c r="S40" s="68">
        <f t="shared" si="6"/>
        <v>0</v>
      </c>
      <c r="T40" s="66"/>
      <c r="U40" s="66"/>
      <c r="V40" s="72"/>
    </row>
    <row r="41" spans="1:22" ht="12.75">
      <c r="A41" s="137">
        <f t="shared" si="7"/>
        <v>33</v>
      </c>
      <c r="B41" s="64" t="s">
        <v>102</v>
      </c>
      <c r="C41" s="65">
        <f t="shared" si="3"/>
        <v>0</v>
      </c>
      <c r="D41" s="66">
        <f t="shared" si="3"/>
        <v>0</v>
      </c>
      <c r="E41" s="66">
        <f t="shared" si="3"/>
        <v>0</v>
      </c>
      <c r="F41" s="67"/>
      <c r="G41" s="68">
        <f t="shared" si="4"/>
        <v>0</v>
      </c>
      <c r="H41" s="66"/>
      <c r="I41" s="66"/>
      <c r="J41" s="72"/>
      <c r="K41" s="65">
        <f t="shared" si="5"/>
        <v>0</v>
      </c>
      <c r="L41" s="66"/>
      <c r="M41" s="66"/>
      <c r="N41" s="70"/>
      <c r="O41" s="68"/>
      <c r="P41" s="66"/>
      <c r="Q41" s="66"/>
      <c r="R41" s="69"/>
      <c r="S41" s="68">
        <f t="shared" si="6"/>
        <v>0</v>
      </c>
      <c r="T41" s="66"/>
      <c r="U41" s="66"/>
      <c r="V41" s="72"/>
    </row>
    <row r="42" spans="1:22" ht="12.75">
      <c r="A42" s="137">
        <f t="shared" si="7"/>
        <v>34</v>
      </c>
      <c r="B42" s="64" t="s">
        <v>122</v>
      </c>
      <c r="C42" s="65">
        <f t="shared" si="3"/>
        <v>0</v>
      </c>
      <c r="D42" s="66">
        <f t="shared" si="3"/>
        <v>0</v>
      </c>
      <c r="E42" s="66">
        <f t="shared" si="3"/>
        <v>0</v>
      </c>
      <c r="F42" s="67"/>
      <c r="G42" s="68">
        <f t="shared" si="4"/>
        <v>0</v>
      </c>
      <c r="H42" s="66"/>
      <c r="I42" s="66"/>
      <c r="J42" s="69"/>
      <c r="K42" s="65">
        <f t="shared" si="5"/>
        <v>0</v>
      </c>
      <c r="L42" s="66"/>
      <c r="M42" s="66"/>
      <c r="N42" s="70"/>
      <c r="O42" s="68"/>
      <c r="P42" s="66"/>
      <c r="Q42" s="66"/>
      <c r="R42" s="69"/>
      <c r="S42" s="68">
        <f t="shared" si="6"/>
        <v>0</v>
      </c>
      <c r="T42" s="66"/>
      <c r="U42" s="66"/>
      <c r="V42" s="72"/>
    </row>
    <row r="43" spans="1:22" ht="13.5" thickBot="1">
      <c r="A43" s="152">
        <f t="shared" si="7"/>
        <v>35</v>
      </c>
      <c r="B43" s="95" t="s">
        <v>103</v>
      </c>
      <c r="C43" s="83">
        <f t="shared" si="3"/>
        <v>0</v>
      </c>
      <c r="D43" s="84">
        <f t="shared" si="3"/>
        <v>0</v>
      </c>
      <c r="E43" s="84">
        <f t="shared" si="3"/>
        <v>0</v>
      </c>
      <c r="F43" s="85"/>
      <c r="G43" s="97">
        <f t="shared" si="4"/>
        <v>0</v>
      </c>
      <c r="H43" s="96"/>
      <c r="I43" s="96"/>
      <c r="J43" s="98"/>
      <c r="K43" s="83">
        <f t="shared" si="5"/>
        <v>0</v>
      </c>
      <c r="L43" s="84"/>
      <c r="M43" s="84"/>
      <c r="N43" s="88"/>
      <c r="O43" s="97"/>
      <c r="P43" s="96"/>
      <c r="Q43" s="96"/>
      <c r="R43" s="99"/>
      <c r="S43" s="97">
        <f t="shared" si="6"/>
        <v>0</v>
      </c>
      <c r="T43" s="96"/>
      <c r="U43" s="96"/>
      <c r="V43" s="98"/>
    </row>
    <row r="44" spans="1:22" ht="30.75" thickBot="1">
      <c r="A44" s="117">
        <v>36</v>
      </c>
      <c r="B44" s="118" t="s">
        <v>216</v>
      </c>
      <c r="C44" s="119">
        <f t="shared" si="3"/>
        <v>12628.068999999998</v>
      </c>
      <c r="D44" s="106">
        <f t="shared" si="3"/>
        <v>12616.249999999998</v>
      </c>
      <c r="E44" s="106">
        <f t="shared" si="3"/>
        <v>8198.461999999998</v>
      </c>
      <c r="F44" s="111">
        <f>J44+N44+R44+V44</f>
        <v>11.819</v>
      </c>
      <c r="G44" s="120">
        <f>G45+SUM(G55:G85)+SUM(G86:G98)-G90</f>
        <v>5756.881</v>
      </c>
      <c r="H44" s="106">
        <f>H45+SUM(H55:H85)+SUM(H86:H98)-H90</f>
        <v>5747.062000000001</v>
      </c>
      <c r="I44" s="106">
        <f>I45+SUM(I55:I85)+SUM(I86:I98)-I90</f>
        <v>3573.1329999999994</v>
      </c>
      <c r="J44" s="106">
        <f>J45+SUM(J55:J85)+SUM(J86:J98)</f>
        <v>9.819</v>
      </c>
      <c r="K44" s="110">
        <f>K45+SUM(K55:K98)</f>
        <v>239.86199999999997</v>
      </c>
      <c r="L44" s="106">
        <f>L45+SUM(L55:L98)</f>
        <v>239.86199999999997</v>
      </c>
      <c r="M44" s="106">
        <f>M45+SUM(M55:M98)</f>
        <v>82.593</v>
      </c>
      <c r="N44" s="153"/>
      <c r="O44" s="154">
        <f>O45+SUM(O55:O98)</f>
        <v>6048.399999999998</v>
      </c>
      <c r="P44" s="92">
        <f>P45+SUM(P55:P98)</f>
        <v>6048.399999999998</v>
      </c>
      <c r="Q44" s="92">
        <f>Q45+SUM(Q55:Q98)</f>
        <v>4518.932999999998</v>
      </c>
      <c r="R44" s="111"/>
      <c r="S44" s="110">
        <f>S45+SUM(S55:S98)</f>
        <v>582.926</v>
      </c>
      <c r="T44" s="106">
        <f>SUM(T55:T98)</f>
        <v>580.926</v>
      </c>
      <c r="U44" s="106">
        <f>SUM(U55:U98)</f>
        <v>23.803000000000004</v>
      </c>
      <c r="V44" s="111">
        <f>SUM(V55:V98)</f>
        <v>2</v>
      </c>
    </row>
    <row r="45" spans="1:22" ht="12.75">
      <c r="A45" s="122">
        <f>+A44+1</f>
        <v>37</v>
      </c>
      <c r="B45" s="136" t="s">
        <v>217</v>
      </c>
      <c r="C45" s="131">
        <f t="shared" si="3"/>
        <v>287.67100000000005</v>
      </c>
      <c r="D45" s="129">
        <f t="shared" si="3"/>
        <v>287.67100000000005</v>
      </c>
      <c r="E45" s="129">
        <f t="shared" si="3"/>
        <v>134.84699999999998</v>
      </c>
      <c r="F45" s="155"/>
      <c r="G45" s="156">
        <f>H45+J45</f>
        <v>169.44400000000002</v>
      </c>
      <c r="H45" s="157">
        <f>SUM(H46:H54)</f>
        <v>169.44400000000002</v>
      </c>
      <c r="I45" s="157">
        <f>SUM(I46:I53)</f>
        <v>123.249</v>
      </c>
      <c r="J45" s="158"/>
      <c r="K45" s="131">
        <f>+L45</f>
        <v>103.062</v>
      </c>
      <c r="L45" s="129">
        <f>SUM(L46:L54)</f>
        <v>103.062</v>
      </c>
      <c r="M45" s="129"/>
      <c r="N45" s="159"/>
      <c r="O45" s="156">
        <f>P45+R45</f>
        <v>15.165</v>
      </c>
      <c r="P45" s="157">
        <f>SUM(P46:P53)</f>
        <v>15.165</v>
      </c>
      <c r="Q45" s="160">
        <f>SUM(Q46:Q53)</f>
        <v>11.597999999999999</v>
      </c>
      <c r="R45" s="161"/>
      <c r="S45" s="162"/>
      <c r="T45" s="163"/>
      <c r="U45" s="163"/>
      <c r="V45" s="159"/>
    </row>
    <row r="46" spans="1:22" ht="12.75">
      <c r="A46" s="137">
        <v>38</v>
      </c>
      <c r="B46" s="80" t="s">
        <v>218</v>
      </c>
      <c r="C46" s="59">
        <f>D46+F46</f>
        <v>9</v>
      </c>
      <c r="D46" s="140">
        <f>G46+K46+O46+S46</f>
        <v>9</v>
      </c>
      <c r="E46" s="140">
        <f>I46+M46+Q46+U46</f>
        <v>6.898</v>
      </c>
      <c r="F46" s="141"/>
      <c r="G46" s="142"/>
      <c r="H46" s="140"/>
      <c r="I46" s="140"/>
      <c r="J46" s="144"/>
      <c r="K46" s="142"/>
      <c r="L46" s="140"/>
      <c r="M46" s="140"/>
      <c r="N46" s="76"/>
      <c r="O46" s="59">
        <f>P46+R46</f>
        <v>9</v>
      </c>
      <c r="P46" s="140">
        <v>9</v>
      </c>
      <c r="Q46" s="140">
        <v>6.898</v>
      </c>
      <c r="R46" s="144"/>
      <c r="S46" s="146"/>
      <c r="T46" s="140"/>
      <c r="U46" s="140"/>
      <c r="V46" s="164"/>
    </row>
    <row r="47" spans="1:22" ht="12.75">
      <c r="A47" s="137">
        <v>39</v>
      </c>
      <c r="B47" s="80" t="s">
        <v>219</v>
      </c>
      <c r="C47" s="59">
        <f t="shared" si="3"/>
        <v>103.062</v>
      </c>
      <c r="D47" s="140">
        <f t="shared" si="3"/>
        <v>103.062</v>
      </c>
      <c r="E47" s="140"/>
      <c r="F47" s="141"/>
      <c r="G47" s="142"/>
      <c r="H47" s="140"/>
      <c r="I47" s="140"/>
      <c r="J47" s="139"/>
      <c r="K47" s="59">
        <f>+L47</f>
        <v>103.062</v>
      </c>
      <c r="L47" s="140">
        <v>103.062</v>
      </c>
      <c r="M47" s="140"/>
      <c r="N47" s="139"/>
      <c r="O47" s="59"/>
      <c r="P47" s="140"/>
      <c r="Q47" s="140"/>
      <c r="R47" s="139"/>
      <c r="S47" s="146"/>
      <c r="T47" s="140"/>
      <c r="U47" s="140"/>
      <c r="V47" s="139"/>
    </row>
    <row r="48" spans="1:22" ht="12.75">
      <c r="A48" s="137">
        <v>40</v>
      </c>
      <c r="B48" s="80" t="s">
        <v>220</v>
      </c>
      <c r="C48" s="59">
        <f t="shared" si="3"/>
        <v>0</v>
      </c>
      <c r="D48" s="140">
        <f t="shared" si="3"/>
        <v>0</v>
      </c>
      <c r="E48" s="140"/>
      <c r="F48" s="141"/>
      <c r="G48" s="142">
        <f aca="true" t="shared" si="8" ref="G48:G54">H48+J48</f>
        <v>0</v>
      </c>
      <c r="H48" s="140"/>
      <c r="I48" s="140"/>
      <c r="J48" s="139"/>
      <c r="K48" s="68"/>
      <c r="L48" s="140"/>
      <c r="M48" s="140"/>
      <c r="N48" s="139"/>
      <c r="O48" s="59"/>
      <c r="P48" s="140"/>
      <c r="Q48" s="140"/>
      <c r="R48" s="139"/>
      <c r="S48" s="146"/>
      <c r="T48" s="140"/>
      <c r="U48" s="140"/>
      <c r="V48" s="139"/>
    </row>
    <row r="49" spans="1:22" ht="12.75">
      <c r="A49" s="137">
        <v>41</v>
      </c>
      <c r="B49" s="79" t="s">
        <v>221</v>
      </c>
      <c r="C49" s="59">
        <f t="shared" si="3"/>
        <v>0</v>
      </c>
      <c r="D49" s="140">
        <f t="shared" si="3"/>
        <v>0</v>
      </c>
      <c r="E49" s="140"/>
      <c r="F49" s="141"/>
      <c r="G49" s="142">
        <f t="shared" si="8"/>
        <v>0</v>
      </c>
      <c r="H49" s="140"/>
      <c r="I49" s="140"/>
      <c r="J49" s="139"/>
      <c r="K49" s="142"/>
      <c r="L49" s="140"/>
      <c r="M49" s="140"/>
      <c r="N49" s="139"/>
      <c r="O49" s="59"/>
      <c r="P49" s="140"/>
      <c r="Q49" s="140"/>
      <c r="R49" s="139"/>
      <c r="S49" s="146"/>
      <c r="T49" s="140"/>
      <c r="U49" s="140"/>
      <c r="V49" s="139"/>
    </row>
    <row r="50" spans="1:22" ht="12.75">
      <c r="A50" s="137">
        <f>+A49+1</f>
        <v>42</v>
      </c>
      <c r="B50" s="165" t="s">
        <v>222</v>
      </c>
      <c r="C50" s="59">
        <f t="shared" si="3"/>
        <v>0</v>
      </c>
      <c r="D50" s="140">
        <f t="shared" si="3"/>
        <v>0</v>
      </c>
      <c r="E50" s="140"/>
      <c r="F50" s="141"/>
      <c r="G50" s="142">
        <f t="shared" si="8"/>
        <v>0</v>
      </c>
      <c r="H50" s="140"/>
      <c r="I50" s="140"/>
      <c r="J50" s="139"/>
      <c r="K50" s="142"/>
      <c r="L50" s="140"/>
      <c r="M50" s="140"/>
      <c r="N50" s="139"/>
      <c r="O50" s="68"/>
      <c r="P50" s="140"/>
      <c r="Q50" s="140"/>
      <c r="R50" s="139"/>
      <c r="S50" s="146"/>
      <c r="T50" s="140"/>
      <c r="U50" s="140"/>
      <c r="V50" s="139"/>
    </row>
    <row r="51" spans="1:22" ht="12.75">
      <c r="A51" s="137">
        <v>43</v>
      </c>
      <c r="B51" s="80" t="s">
        <v>223</v>
      </c>
      <c r="C51" s="59">
        <f t="shared" si="3"/>
        <v>0</v>
      </c>
      <c r="D51" s="140">
        <f t="shared" si="3"/>
        <v>0</v>
      </c>
      <c r="E51" s="140"/>
      <c r="F51" s="141"/>
      <c r="G51" s="142">
        <f t="shared" si="8"/>
        <v>0</v>
      </c>
      <c r="H51" s="140"/>
      <c r="I51" s="140"/>
      <c r="J51" s="139"/>
      <c r="K51" s="142"/>
      <c r="L51" s="140"/>
      <c r="M51" s="140"/>
      <c r="N51" s="139"/>
      <c r="O51" s="68"/>
      <c r="P51" s="140"/>
      <c r="Q51" s="140"/>
      <c r="R51" s="139"/>
      <c r="S51" s="146"/>
      <c r="T51" s="140"/>
      <c r="U51" s="140"/>
      <c r="V51" s="139"/>
    </row>
    <row r="52" spans="1:22" ht="12.75">
      <c r="A52" s="137">
        <v>44</v>
      </c>
      <c r="B52" s="80" t="s">
        <v>224</v>
      </c>
      <c r="C52" s="59">
        <f t="shared" si="3"/>
        <v>155.13</v>
      </c>
      <c r="D52" s="140">
        <f t="shared" si="3"/>
        <v>155.13</v>
      </c>
      <c r="E52" s="62">
        <f>I52+M52+Q52+U52</f>
        <v>114.852</v>
      </c>
      <c r="F52" s="67"/>
      <c r="G52" s="142">
        <f t="shared" si="8"/>
        <v>148.965</v>
      </c>
      <c r="H52" s="140">
        <v>148.965</v>
      </c>
      <c r="I52" s="140">
        <v>110.152</v>
      </c>
      <c r="J52" s="139"/>
      <c r="K52" s="142"/>
      <c r="L52" s="140"/>
      <c r="M52" s="140"/>
      <c r="N52" s="139"/>
      <c r="O52" s="59">
        <f>P52+R52</f>
        <v>6.165</v>
      </c>
      <c r="P52" s="140">
        <v>6.165</v>
      </c>
      <c r="Q52" s="140">
        <v>4.7</v>
      </c>
      <c r="R52" s="139"/>
      <c r="S52" s="146"/>
      <c r="T52" s="140"/>
      <c r="U52" s="140"/>
      <c r="V52" s="139"/>
    </row>
    <row r="53" spans="1:22" ht="12.75">
      <c r="A53" s="137">
        <v>45</v>
      </c>
      <c r="B53" s="80" t="s">
        <v>225</v>
      </c>
      <c r="C53" s="59">
        <f t="shared" si="3"/>
        <v>20.479</v>
      </c>
      <c r="D53" s="140">
        <f t="shared" si="3"/>
        <v>20.479</v>
      </c>
      <c r="E53" s="62">
        <f>I53+M53+Q53+U53</f>
        <v>13.097</v>
      </c>
      <c r="F53" s="67"/>
      <c r="G53" s="142">
        <f t="shared" si="8"/>
        <v>20.479</v>
      </c>
      <c r="H53" s="140">
        <v>20.479</v>
      </c>
      <c r="I53" s="140">
        <v>13.097</v>
      </c>
      <c r="J53" s="139"/>
      <c r="K53" s="142"/>
      <c r="L53" s="140"/>
      <c r="M53" s="140"/>
      <c r="N53" s="139"/>
      <c r="O53" s="68"/>
      <c r="P53" s="140"/>
      <c r="Q53" s="140"/>
      <c r="R53" s="139"/>
      <c r="S53" s="146"/>
      <c r="T53" s="140"/>
      <c r="U53" s="140"/>
      <c r="V53" s="139"/>
    </row>
    <row r="54" spans="1:22" ht="25.5">
      <c r="A54" s="137">
        <v>46</v>
      </c>
      <c r="B54" s="150" t="s">
        <v>226</v>
      </c>
      <c r="C54" s="59">
        <f t="shared" si="3"/>
        <v>0</v>
      </c>
      <c r="D54" s="140">
        <f t="shared" si="3"/>
        <v>0</v>
      </c>
      <c r="E54" s="66"/>
      <c r="F54" s="67"/>
      <c r="G54" s="142">
        <f t="shared" si="8"/>
        <v>0</v>
      </c>
      <c r="H54" s="140"/>
      <c r="I54" s="140"/>
      <c r="J54" s="139"/>
      <c r="K54" s="142"/>
      <c r="L54" s="140"/>
      <c r="M54" s="140"/>
      <c r="N54" s="139"/>
      <c r="O54" s="68"/>
      <c r="P54" s="140"/>
      <c r="Q54" s="140"/>
      <c r="R54" s="139"/>
      <c r="S54" s="146"/>
      <c r="T54" s="140"/>
      <c r="U54" s="140"/>
      <c r="V54" s="139"/>
    </row>
    <row r="55" spans="1:22" ht="12.75">
      <c r="A55" s="137">
        <v>47</v>
      </c>
      <c r="B55" s="64" t="s">
        <v>123</v>
      </c>
      <c r="C55" s="68">
        <f aca="true" t="shared" si="9" ref="C55:E60">+G55+K55+O55+S55</f>
        <v>365.226</v>
      </c>
      <c r="D55" s="66">
        <f t="shared" si="9"/>
        <v>365.226</v>
      </c>
      <c r="E55" s="66">
        <f t="shared" si="9"/>
        <v>238.83999999999997</v>
      </c>
      <c r="F55" s="67"/>
      <c r="G55" s="68">
        <f aca="true" t="shared" si="10" ref="G55:G60">+H55</f>
        <v>234.202</v>
      </c>
      <c r="H55" s="66">
        <v>234.202</v>
      </c>
      <c r="I55" s="73">
        <v>159.528</v>
      </c>
      <c r="J55" s="139"/>
      <c r="K55" s="142"/>
      <c r="L55" s="140"/>
      <c r="M55" s="140"/>
      <c r="N55" s="139"/>
      <c r="O55" s="68">
        <f aca="true" t="shared" si="11" ref="O55:O89">+P55</f>
        <v>107.324</v>
      </c>
      <c r="P55" s="66">
        <v>107.324</v>
      </c>
      <c r="Q55" s="66">
        <v>79.312</v>
      </c>
      <c r="R55" s="69"/>
      <c r="S55" s="65">
        <f aca="true" t="shared" si="12" ref="S55:S80">+T55</f>
        <v>23.7</v>
      </c>
      <c r="T55" s="66">
        <v>23.7</v>
      </c>
      <c r="U55" s="66"/>
      <c r="V55" s="69"/>
    </row>
    <row r="56" spans="1:22" ht="12.75">
      <c r="A56" s="137">
        <f aca="true" t="shared" si="13" ref="A56:A62">+A55+1</f>
        <v>48</v>
      </c>
      <c r="B56" s="64" t="s">
        <v>124</v>
      </c>
      <c r="C56" s="68">
        <f t="shared" si="9"/>
        <v>615.2350000000001</v>
      </c>
      <c r="D56" s="66">
        <f t="shared" si="9"/>
        <v>615.2350000000001</v>
      </c>
      <c r="E56" s="66">
        <f t="shared" si="9"/>
        <v>395.313</v>
      </c>
      <c r="F56" s="67"/>
      <c r="G56" s="68">
        <f t="shared" si="10"/>
        <v>410.771</v>
      </c>
      <c r="H56" s="66">
        <v>410.771</v>
      </c>
      <c r="I56" s="73">
        <v>281.18</v>
      </c>
      <c r="J56" s="139"/>
      <c r="K56" s="142"/>
      <c r="L56" s="140"/>
      <c r="M56" s="140"/>
      <c r="N56" s="139"/>
      <c r="O56" s="68">
        <f t="shared" si="11"/>
        <v>154.524</v>
      </c>
      <c r="P56" s="66">
        <v>154.524</v>
      </c>
      <c r="Q56" s="66">
        <v>114.133</v>
      </c>
      <c r="R56" s="69"/>
      <c r="S56" s="65">
        <f t="shared" si="12"/>
        <v>49.94</v>
      </c>
      <c r="T56" s="66">
        <v>49.94</v>
      </c>
      <c r="U56" s="66"/>
      <c r="V56" s="69"/>
    </row>
    <row r="57" spans="1:22" ht="12.75">
      <c r="A57" s="137">
        <f t="shared" si="13"/>
        <v>49</v>
      </c>
      <c r="B57" s="64" t="s">
        <v>104</v>
      </c>
      <c r="C57" s="68">
        <f t="shared" si="9"/>
        <v>250.35600000000002</v>
      </c>
      <c r="D57" s="66">
        <f t="shared" si="9"/>
        <v>250.35600000000002</v>
      </c>
      <c r="E57" s="66">
        <f t="shared" si="9"/>
        <v>149.865</v>
      </c>
      <c r="F57" s="67"/>
      <c r="G57" s="68">
        <f t="shared" si="10"/>
        <v>161.228</v>
      </c>
      <c r="H57" s="66">
        <v>161.228</v>
      </c>
      <c r="I57" s="73">
        <v>92.748</v>
      </c>
      <c r="J57" s="139"/>
      <c r="K57" s="142"/>
      <c r="L57" s="140"/>
      <c r="M57" s="140"/>
      <c r="N57" s="139"/>
      <c r="O57" s="68">
        <f t="shared" si="11"/>
        <v>77.254</v>
      </c>
      <c r="P57" s="66">
        <v>77.254</v>
      </c>
      <c r="Q57" s="66">
        <v>57.117</v>
      </c>
      <c r="R57" s="69"/>
      <c r="S57" s="65">
        <f t="shared" si="12"/>
        <v>11.874</v>
      </c>
      <c r="T57" s="66">
        <v>11.874</v>
      </c>
      <c r="U57" s="66"/>
      <c r="V57" s="69"/>
    </row>
    <row r="58" spans="1:22" ht="12.75">
      <c r="A58" s="137">
        <f t="shared" si="13"/>
        <v>50</v>
      </c>
      <c r="B58" s="64" t="s">
        <v>179</v>
      </c>
      <c r="C58" s="68">
        <f t="shared" si="9"/>
        <v>507.967</v>
      </c>
      <c r="D58" s="66">
        <f t="shared" si="9"/>
        <v>507.967</v>
      </c>
      <c r="E58" s="66">
        <f t="shared" si="9"/>
        <v>311.057</v>
      </c>
      <c r="F58" s="67"/>
      <c r="G58" s="68">
        <f t="shared" si="10"/>
        <v>251.682</v>
      </c>
      <c r="H58" s="66">
        <v>251.682</v>
      </c>
      <c r="I58" s="66">
        <v>160.037</v>
      </c>
      <c r="J58" s="139"/>
      <c r="K58" s="142"/>
      <c r="L58" s="140"/>
      <c r="M58" s="140"/>
      <c r="N58" s="139"/>
      <c r="O58" s="68">
        <f t="shared" si="11"/>
        <v>204.285</v>
      </c>
      <c r="P58" s="66">
        <v>204.285</v>
      </c>
      <c r="Q58" s="66">
        <v>151.02</v>
      </c>
      <c r="R58" s="69"/>
      <c r="S58" s="65">
        <f t="shared" si="12"/>
        <v>52</v>
      </c>
      <c r="T58" s="66">
        <v>52</v>
      </c>
      <c r="U58" s="66"/>
      <c r="V58" s="69"/>
    </row>
    <row r="59" spans="1:22" ht="12.75">
      <c r="A59" s="137">
        <f t="shared" si="13"/>
        <v>51</v>
      </c>
      <c r="B59" s="64" t="s">
        <v>180</v>
      </c>
      <c r="C59" s="68">
        <f t="shared" si="9"/>
        <v>187.174</v>
      </c>
      <c r="D59" s="66">
        <f t="shared" si="9"/>
        <v>187.174</v>
      </c>
      <c r="E59" s="66">
        <f t="shared" si="9"/>
        <v>118.002</v>
      </c>
      <c r="F59" s="67"/>
      <c r="G59" s="68">
        <f t="shared" si="10"/>
        <v>125.989</v>
      </c>
      <c r="H59" s="66">
        <v>125.989</v>
      </c>
      <c r="I59" s="66">
        <v>80.014</v>
      </c>
      <c r="J59" s="139"/>
      <c r="K59" s="142"/>
      <c r="L59" s="140"/>
      <c r="M59" s="140"/>
      <c r="N59" s="139"/>
      <c r="O59" s="68">
        <f t="shared" si="11"/>
        <v>51.385</v>
      </c>
      <c r="P59" s="66">
        <v>51.385</v>
      </c>
      <c r="Q59" s="66">
        <v>37.988</v>
      </c>
      <c r="R59" s="69"/>
      <c r="S59" s="65">
        <f t="shared" si="12"/>
        <v>9.8</v>
      </c>
      <c r="T59" s="66">
        <v>9.8</v>
      </c>
      <c r="U59" s="66"/>
      <c r="V59" s="69"/>
    </row>
    <row r="60" spans="1:22" ht="12.75">
      <c r="A60" s="137">
        <f t="shared" si="13"/>
        <v>52</v>
      </c>
      <c r="B60" s="64" t="s">
        <v>181</v>
      </c>
      <c r="C60" s="68">
        <f t="shared" si="9"/>
        <v>217.507</v>
      </c>
      <c r="D60" s="66">
        <f t="shared" si="9"/>
        <v>217.507</v>
      </c>
      <c r="E60" s="66">
        <f t="shared" si="9"/>
        <v>153.99099999999999</v>
      </c>
      <c r="F60" s="67"/>
      <c r="G60" s="68">
        <f t="shared" si="10"/>
        <v>105.001</v>
      </c>
      <c r="H60" s="66">
        <v>105.001</v>
      </c>
      <c r="I60" s="66">
        <v>76.889</v>
      </c>
      <c r="J60" s="139"/>
      <c r="K60" s="142"/>
      <c r="L60" s="140"/>
      <c r="M60" s="140"/>
      <c r="N60" s="139"/>
      <c r="O60" s="68">
        <f t="shared" si="11"/>
        <v>103.206</v>
      </c>
      <c r="P60" s="66">
        <v>103.206</v>
      </c>
      <c r="Q60" s="66">
        <v>77.102</v>
      </c>
      <c r="R60" s="69"/>
      <c r="S60" s="65">
        <f t="shared" si="12"/>
        <v>9.3</v>
      </c>
      <c r="T60" s="66">
        <v>9.3</v>
      </c>
      <c r="U60" s="66"/>
      <c r="V60" s="69"/>
    </row>
    <row r="61" spans="1:22" ht="12.75">
      <c r="A61" s="137">
        <f t="shared" si="13"/>
        <v>53</v>
      </c>
      <c r="B61" s="94" t="s">
        <v>182</v>
      </c>
      <c r="C61" s="68">
        <f aca="true" t="shared" si="14" ref="C61:E62">G61+K61+O61+S61</f>
        <v>99.958</v>
      </c>
      <c r="D61" s="66">
        <f t="shared" si="14"/>
        <v>99.958</v>
      </c>
      <c r="E61" s="66">
        <f t="shared" si="14"/>
        <v>73.23100000000001</v>
      </c>
      <c r="F61" s="67"/>
      <c r="G61" s="68">
        <f>H61+J61</f>
        <v>12.283</v>
      </c>
      <c r="H61" s="66">
        <v>12.283</v>
      </c>
      <c r="I61" s="66">
        <v>8.307</v>
      </c>
      <c r="J61" s="139"/>
      <c r="K61" s="142"/>
      <c r="L61" s="140"/>
      <c r="M61" s="140"/>
      <c r="N61" s="139"/>
      <c r="O61" s="68">
        <f t="shared" si="11"/>
        <v>87.675</v>
      </c>
      <c r="P61" s="66">
        <v>87.675</v>
      </c>
      <c r="Q61" s="66">
        <v>64.924</v>
      </c>
      <c r="R61" s="69"/>
      <c r="S61" s="65"/>
      <c r="T61" s="66"/>
      <c r="U61" s="66"/>
      <c r="V61" s="69"/>
    </row>
    <row r="62" spans="1:22" ht="12.75">
      <c r="A62" s="137">
        <f t="shared" si="13"/>
        <v>54</v>
      </c>
      <c r="B62" s="93" t="s">
        <v>227</v>
      </c>
      <c r="C62" s="68">
        <f t="shared" si="14"/>
        <v>77.878</v>
      </c>
      <c r="D62" s="66">
        <f t="shared" si="14"/>
        <v>77.878</v>
      </c>
      <c r="E62" s="66">
        <f t="shared" si="14"/>
        <v>56.347</v>
      </c>
      <c r="F62" s="67"/>
      <c r="G62" s="68">
        <f>H62+J62</f>
        <v>38.541</v>
      </c>
      <c r="H62" s="66">
        <v>38.541</v>
      </c>
      <c r="I62" s="66">
        <v>26.817</v>
      </c>
      <c r="J62" s="69"/>
      <c r="K62" s="68"/>
      <c r="L62" s="66"/>
      <c r="M62" s="66"/>
      <c r="N62" s="69"/>
      <c r="O62" s="68">
        <f t="shared" si="11"/>
        <v>39.337</v>
      </c>
      <c r="P62" s="66">
        <v>39.337</v>
      </c>
      <c r="Q62" s="66">
        <v>29.53</v>
      </c>
      <c r="R62" s="69"/>
      <c r="S62" s="65"/>
      <c r="T62" s="66"/>
      <c r="U62" s="66"/>
      <c r="V62" s="69"/>
    </row>
    <row r="63" spans="1:22" ht="12.75">
      <c r="A63" s="137">
        <v>55</v>
      </c>
      <c r="B63" s="64" t="s">
        <v>148</v>
      </c>
      <c r="C63" s="68">
        <f aca="true" t="shared" si="15" ref="C63:F73">+G63+K63+O63+S63</f>
        <v>624.677</v>
      </c>
      <c r="D63" s="66">
        <f t="shared" si="15"/>
        <v>624.677</v>
      </c>
      <c r="E63" s="66">
        <f t="shared" si="15"/>
        <v>400.182</v>
      </c>
      <c r="F63" s="67"/>
      <c r="G63" s="68">
        <f>+H63+J63</f>
        <v>389.046</v>
      </c>
      <c r="H63" s="66">
        <v>389.046</v>
      </c>
      <c r="I63" s="66">
        <v>262.059</v>
      </c>
      <c r="J63" s="69"/>
      <c r="K63" s="142"/>
      <c r="L63" s="140"/>
      <c r="M63" s="140"/>
      <c r="N63" s="139"/>
      <c r="O63" s="68">
        <f t="shared" si="11"/>
        <v>186.531</v>
      </c>
      <c r="P63" s="66">
        <v>186.531</v>
      </c>
      <c r="Q63" s="66">
        <v>138.123</v>
      </c>
      <c r="R63" s="69"/>
      <c r="S63" s="65">
        <f t="shared" si="12"/>
        <v>49.1</v>
      </c>
      <c r="T63" s="66">
        <v>49.1</v>
      </c>
      <c r="U63" s="66"/>
      <c r="V63" s="69"/>
    </row>
    <row r="64" spans="1:22" ht="12.75">
      <c r="A64" s="137">
        <f>+A63+1</f>
        <v>56</v>
      </c>
      <c r="B64" s="64" t="s">
        <v>106</v>
      </c>
      <c r="C64" s="68">
        <f t="shared" si="15"/>
        <v>603.212</v>
      </c>
      <c r="D64" s="66">
        <f t="shared" si="15"/>
        <v>603.212</v>
      </c>
      <c r="E64" s="66">
        <f t="shared" si="15"/>
        <v>415.829</v>
      </c>
      <c r="F64" s="67"/>
      <c r="G64" s="68">
        <f aca="true" t="shared" si="16" ref="G64:G71">+H64</f>
        <v>157.303</v>
      </c>
      <c r="H64" s="66">
        <v>157.303</v>
      </c>
      <c r="I64" s="66">
        <v>96.394</v>
      </c>
      <c r="J64" s="69"/>
      <c r="K64" s="68"/>
      <c r="L64" s="66"/>
      <c r="M64" s="66"/>
      <c r="N64" s="69"/>
      <c r="O64" s="68">
        <f t="shared" si="11"/>
        <v>429.409</v>
      </c>
      <c r="P64" s="66">
        <v>429.409</v>
      </c>
      <c r="Q64" s="66">
        <v>319.435</v>
      </c>
      <c r="R64" s="69"/>
      <c r="S64" s="65">
        <f>+T64+V64</f>
        <v>16.5</v>
      </c>
      <c r="T64" s="66">
        <v>16.5</v>
      </c>
      <c r="U64" s="66"/>
      <c r="V64" s="69"/>
    </row>
    <row r="65" spans="1:22" ht="12.75">
      <c r="A65" s="137">
        <f>+A64+1</f>
        <v>57</v>
      </c>
      <c r="B65" s="64" t="s">
        <v>183</v>
      </c>
      <c r="C65" s="68">
        <f t="shared" si="15"/>
        <v>111.27</v>
      </c>
      <c r="D65" s="66">
        <f t="shared" si="15"/>
        <v>111.27</v>
      </c>
      <c r="E65" s="66">
        <f t="shared" si="15"/>
        <v>76.389</v>
      </c>
      <c r="F65" s="67"/>
      <c r="G65" s="68">
        <f t="shared" si="16"/>
        <v>44.99</v>
      </c>
      <c r="H65" s="66">
        <v>44.99</v>
      </c>
      <c r="I65" s="66">
        <v>32.422</v>
      </c>
      <c r="J65" s="139"/>
      <c r="K65" s="68"/>
      <c r="L65" s="140"/>
      <c r="M65" s="140"/>
      <c r="N65" s="139"/>
      <c r="O65" s="68">
        <f t="shared" si="11"/>
        <v>58.98</v>
      </c>
      <c r="P65" s="66">
        <v>58.98</v>
      </c>
      <c r="Q65" s="66">
        <v>43.967</v>
      </c>
      <c r="R65" s="69"/>
      <c r="S65" s="65">
        <f t="shared" si="12"/>
        <v>7.3</v>
      </c>
      <c r="T65" s="66">
        <v>7.3</v>
      </c>
      <c r="U65" s="66"/>
      <c r="V65" s="69"/>
    </row>
    <row r="66" spans="1:22" ht="12.75">
      <c r="A66" s="137">
        <v>58</v>
      </c>
      <c r="B66" s="64" t="s">
        <v>125</v>
      </c>
      <c r="C66" s="68">
        <f t="shared" si="15"/>
        <v>269.076</v>
      </c>
      <c r="D66" s="66">
        <f t="shared" si="15"/>
        <v>269.076</v>
      </c>
      <c r="E66" s="66">
        <f t="shared" si="15"/>
        <v>176.867</v>
      </c>
      <c r="F66" s="67"/>
      <c r="G66" s="68">
        <f t="shared" si="16"/>
        <v>150.792</v>
      </c>
      <c r="H66" s="66">
        <v>150.792</v>
      </c>
      <c r="I66" s="66">
        <v>95.169</v>
      </c>
      <c r="J66" s="139"/>
      <c r="K66" s="142"/>
      <c r="L66" s="140"/>
      <c r="M66" s="140"/>
      <c r="N66" s="139"/>
      <c r="O66" s="68">
        <f t="shared" si="11"/>
        <v>108.284</v>
      </c>
      <c r="P66" s="66">
        <v>108.284</v>
      </c>
      <c r="Q66" s="66">
        <v>81.698</v>
      </c>
      <c r="R66" s="69"/>
      <c r="S66" s="65">
        <f t="shared" si="12"/>
        <v>10</v>
      </c>
      <c r="T66" s="66">
        <v>10</v>
      </c>
      <c r="U66" s="66"/>
      <c r="V66" s="69"/>
    </row>
    <row r="67" spans="1:22" ht="12.75">
      <c r="A67" s="137">
        <f>+A66+1</f>
        <v>59</v>
      </c>
      <c r="B67" s="64" t="s">
        <v>149</v>
      </c>
      <c r="C67" s="68">
        <f t="shared" si="15"/>
        <v>225.737</v>
      </c>
      <c r="D67" s="66">
        <f t="shared" si="15"/>
        <v>222.737</v>
      </c>
      <c r="E67" s="66">
        <f t="shared" si="15"/>
        <v>164.205</v>
      </c>
      <c r="F67" s="67">
        <f t="shared" si="15"/>
        <v>3</v>
      </c>
      <c r="G67" s="68">
        <f>+H67+J67</f>
        <v>32.887</v>
      </c>
      <c r="H67" s="66">
        <v>29.887</v>
      </c>
      <c r="I67" s="66">
        <v>21.203</v>
      </c>
      <c r="J67" s="69">
        <v>3</v>
      </c>
      <c r="K67" s="142"/>
      <c r="L67" s="140"/>
      <c r="M67" s="140"/>
      <c r="N67" s="139"/>
      <c r="O67" s="68">
        <f t="shared" si="11"/>
        <v>188.85</v>
      </c>
      <c r="P67" s="66">
        <v>188.85</v>
      </c>
      <c r="Q67" s="66">
        <v>141.002</v>
      </c>
      <c r="R67" s="69"/>
      <c r="S67" s="65">
        <f t="shared" si="12"/>
        <v>4</v>
      </c>
      <c r="T67" s="66">
        <v>4</v>
      </c>
      <c r="U67" s="66">
        <v>2</v>
      </c>
      <c r="V67" s="69"/>
    </row>
    <row r="68" spans="1:22" ht="12.75">
      <c r="A68" s="137">
        <v>60</v>
      </c>
      <c r="B68" s="64" t="s">
        <v>184</v>
      </c>
      <c r="C68" s="68">
        <f t="shared" si="15"/>
        <v>10.870999999999999</v>
      </c>
      <c r="D68" s="66">
        <f t="shared" si="15"/>
        <v>10.870999999999999</v>
      </c>
      <c r="E68" s="66">
        <f t="shared" si="15"/>
        <v>7.424</v>
      </c>
      <c r="F68" s="67"/>
      <c r="G68" s="68"/>
      <c r="H68" s="66"/>
      <c r="I68" s="66"/>
      <c r="J68" s="139"/>
      <c r="K68" s="68">
        <f>+L68</f>
        <v>0.7</v>
      </c>
      <c r="L68" s="66">
        <v>0.7</v>
      </c>
      <c r="M68" s="140"/>
      <c r="N68" s="139"/>
      <c r="O68" s="68">
        <f t="shared" si="11"/>
        <v>10.171</v>
      </c>
      <c r="P68" s="66">
        <v>10.171</v>
      </c>
      <c r="Q68" s="66">
        <v>7.424</v>
      </c>
      <c r="R68" s="69"/>
      <c r="S68" s="65"/>
      <c r="T68" s="66"/>
      <c r="U68" s="66"/>
      <c r="V68" s="69"/>
    </row>
    <row r="69" spans="1:22" ht="12.75">
      <c r="A69" s="137">
        <v>61</v>
      </c>
      <c r="B69" s="64" t="s">
        <v>185</v>
      </c>
      <c r="C69" s="68">
        <f t="shared" si="15"/>
        <v>330.241</v>
      </c>
      <c r="D69" s="66">
        <f t="shared" si="15"/>
        <v>330.241</v>
      </c>
      <c r="E69" s="66">
        <f t="shared" si="15"/>
        <v>215.035</v>
      </c>
      <c r="F69" s="67"/>
      <c r="G69" s="68">
        <f t="shared" si="16"/>
        <v>179.853</v>
      </c>
      <c r="H69" s="66">
        <v>179.853</v>
      </c>
      <c r="I69" s="66">
        <v>112.714</v>
      </c>
      <c r="J69" s="139"/>
      <c r="K69" s="142"/>
      <c r="L69" s="140"/>
      <c r="M69" s="140"/>
      <c r="N69" s="139"/>
      <c r="O69" s="68">
        <f t="shared" si="11"/>
        <v>135.888</v>
      </c>
      <c r="P69" s="66">
        <v>135.888</v>
      </c>
      <c r="Q69" s="66">
        <v>102.321</v>
      </c>
      <c r="R69" s="69"/>
      <c r="S69" s="65">
        <f t="shared" si="12"/>
        <v>14.5</v>
      </c>
      <c r="T69" s="66">
        <v>14.5</v>
      </c>
      <c r="U69" s="66"/>
      <c r="V69" s="69"/>
    </row>
    <row r="70" spans="1:22" ht="12.75">
      <c r="A70" s="137">
        <v>62</v>
      </c>
      <c r="B70" s="64" t="s">
        <v>109</v>
      </c>
      <c r="C70" s="68">
        <f t="shared" si="15"/>
        <v>1724.7089999999998</v>
      </c>
      <c r="D70" s="66">
        <f t="shared" si="15"/>
        <v>1723.7089999999998</v>
      </c>
      <c r="E70" s="66">
        <f t="shared" si="15"/>
        <v>1117.961</v>
      </c>
      <c r="F70" s="67">
        <f t="shared" si="15"/>
        <v>1</v>
      </c>
      <c r="G70" s="68">
        <f t="shared" si="16"/>
        <v>657.934</v>
      </c>
      <c r="H70" s="66">
        <v>657.934</v>
      </c>
      <c r="I70" s="66">
        <v>375.584</v>
      </c>
      <c r="J70" s="139"/>
      <c r="K70" s="142"/>
      <c r="L70" s="140"/>
      <c r="M70" s="140"/>
      <c r="N70" s="139"/>
      <c r="O70" s="68">
        <f>P70+R70</f>
        <v>991.775</v>
      </c>
      <c r="P70" s="66">
        <v>991.775</v>
      </c>
      <c r="Q70" s="66">
        <v>742.377</v>
      </c>
      <c r="R70" s="69"/>
      <c r="S70" s="65">
        <f>+T70+V70</f>
        <v>75</v>
      </c>
      <c r="T70" s="66">
        <v>74</v>
      </c>
      <c r="U70" s="66"/>
      <c r="V70" s="69">
        <v>1</v>
      </c>
    </row>
    <row r="71" spans="1:22" ht="12.75">
      <c r="A71" s="137">
        <v>63</v>
      </c>
      <c r="B71" s="64" t="s">
        <v>228</v>
      </c>
      <c r="C71" s="68">
        <f t="shared" si="15"/>
        <v>100.686</v>
      </c>
      <c r="D71" s="66">
        <f t="shared" si="15"/>
        <v>99.686</v>
      </c>
      <c r="E71" s="66">
        <f t="shared" si="15"/>
        <v>55.722</v>
      </c>
      <c r="F71" s="67">
        <f t="shared" si="15"/>
        <v>1</v>
      </c>
      <c r="G71" s="68">
        <f t="shared" si="16"/>
        <v>90.686</v>
      </c>
      <c r="H71" s="66">
        <v>90.686</v>
      </c>
      <c r="I71" s="66">
        <v>55.722</v>
      </c>
      <c r="J71" s="69"/>
      <c r="K71" s="68"/>
      <c r="L71" s="66"/>
      <c r="M71" s="66"/>
      <c r="N71" s="69"/>
      <c r="O71" s="68"/>
      <c r="P71" s="66"/>
      <c r="Q71" s="66"/>
      <c r="R71" s="69"/>
      <c r="S71" s="65">
        <f>+T71+V71</f>
        <v>10</v>
      </c>
      <c r="T71" s="66">
        <v>9</v>
      </c>
      <c r="U71" s="66"/>
      <c r="V71" s="69">
        <v>1</v>
      </c>
    </row>
    <row r="72" spans="1:22" ht="12.75">
      <c r="A72" s="137">
        <v>64</v>
      </c>
      <c r="B72" s="64" t="s">
        <v>186</v>
      </c>
      <c r="C72" s="68">
        <f t="shared" si="15"/>
        <v>1181.079</v>
      </c>
      <c r="D72" s="66">
        <f t="shared" si="15"/>
        <v>1175.3890000000001</v>
      </c>
      <c r="E72" s="66">
        <f t="shared" si="15"/>
        <v>807.976</v>
      </c>
      <c r="F72" s="66">
        <f t="shared" si="15"/>
        <v>5.69</v>
      </c>
      <c r="G72" s="68">
        <f>+H72+J72</f>
        <v>302.455</v>
      </c>
      <c r="H72" s="66">
        <v>296.765</v>
      </c>
      <c r="I72" s="66">
        <v>183.374</v>
      </c>
      <c r="J72" s="69">
        <v>5.69</v>
      </c>
      <c r="K72" s="142"/>
      <c r="L72" s="140"/>
      <c r="M72" s="140"/>
      <c r="N72" s="139"/>
      <c r="O72" s="68">
        <f>P72+R72</f>
        <v>839.624</v>
      </c>
      <c r="P72" s="66">
        <v>839.624</v>
      </c>
      <c r="Q72" s="66">
        <v>624.602</v>
      </c>
      <c r="R72" s="69"/>
      <c r="S72" s="65">
        <f t="shared" si="12"/>
        <v>39</v>
      </c>
      <c r="T72" s="66">
        <v>39</v>
      </c>
      <c r="U72" s="66"/>
      <c r="V72" s="69"/>
    </row>
    <row r="73" spans="1:22" ht="12.75">
      <c r="A73" s="137">
        <f>+A72+1</f>
        <v>65</v>
      </c>
      <c r="B73" s="64" t="s">
        <v>113</v>
      </c>
      <c r="C73" s="68">
        <f t="shared" si="15"/>
        <v>744.85</v>
      </c>
      <c r="D73" s="66">
        <f t="shared" si="15"/>
        <v>744.85</v>
      </c>
      <c r="E73" s="66">
        <f t="shared" si="15"/>
        <v>480.98</v>
      </c>
      <c r="F73" s="66"/>
      <c r="G73" s="68">
        <f>+H73+J73</f>
        <v>276.029</v>
      </c>
      <c r="H73" s="66">
        <v>276.029</v>
      </c>
      <c r="I73" s="66">
        <v>141.018</v>
      </c>
      <c r="J73" s="69"/>
      <c r="K73" s="142"/>
      <c r="L73" s="140"/>
      <c r="M73" s="140"/>
      <c r="N73" s="139"/>
      <c r="O73" s="68">
        <f t="shared" si="11"/>
        <v>453.821</v>
      </c>
      <c r="P73" s="66">
        <v>453.821</v>
      </c>
      <c r="Q73" s="66">
        <v>339.962</v>
      </c>
      <c r="R73" s="69"/>
      <c r="S73" s="65">
        <f t="shared" si="12"/>
        <v>15</v>
      </c>
      <c r="T73" s="66">
        <v>15</v>
      </c>
      <c r="U73" s="66"/>
      <c r="V73" s="69"/>
    </row>
    <row r="74" spans="1:22" ht="12.75">
      <c r="A74" s="137">
        <f>+A73+1</f>
        <v>66</v>
      </c>
      <c r="B74" s="94" t="s">
        <v>229</v>
      </c>
      <c r="C74" s="68">
        <f aca="true" t="shared" si="17" ref="C74:E75">G74+K74+O74+S74</f>
        <v>37.66</v>
      </c>
      <c r="D74" s="66">
        <f t="shared" si="17"/>
        <v>37.66</v>
      </c>
      <c r="E74" s="66">
        <f t="shared" si="17"/>
        <v>26.903</v>
      </c>
      <c r="F74" s="67"/>
      <c r="G74" s="68">
        <f>H74+J74</f>
        <v>33.16</v>
      </c>
      <c r="H74" s="66">
        <v>33.16</v>
      </c>
      <c r="I74" s="66">
        <v>24.834</v>
      </c>
      <c r="J74" s="69"/>
      <c r="K74" s="68"/>
      <c r="L74" s="66"/>
      <c r="M74" s="66"/>
      <c r="N74" s="69"/>
      <c r="O74" s="68"/>
      <c r="P74" s="66"/>
      <c r="Q74" s="66"/>
      <c r="R74" s="69"/>
      <c r="S74" s="65">
        <f t="shared" si="12"/>
        <v>4.5</v>
      </c>
      <c r="T74" s="66">
        <v>4.5</v>
      </c>
      <c r="U74" s="66">
        <v>2.069</v>
      </c>
      <c r="V74" s="69"/>
    </row>
    <row r="75" spans="1:22" ht="12.75">
      <c r="A75" s="137">
        <f>+A74+1</f>
        <v>67</v>
      </c>
      <c r="B75" s="64" t="s">
        <v>187</v>
      </c>
      <c r="C75" s="68">
        <f t="shared" si="17"/>
        <v>400.329</v>
      </c>
      <c r="D75" s="66">
        <f t="shared" si="17"/>
        <v>400.329</v>
      </c>
      <c r="E75" s="66">
        <f t="shared" si="17"/>
        <v>259.841</v>
      </c>
      <c r="F75" s="67"/>
      <c r="G75" s="68">
        <f>H75+J75</f>
        <v>194.916</v>
      </c>
      <c r="H75" s="66">
        <v>194.916</v>
      </c>
      <c r="I75" s="66">
        <v>119.081</v>
      </c>
      <c r="J75" s="69"/>
      <c r="K75" s="142"/>
      <c r="L75" s="140"/>
      <c r="M75" s="140"/>
      <c r="N75" s="139"/>
      <c r="O75" s="68">
        <f t="shared" si="11"/>
        <v>187.413</v>
      </c>
      <c r="P75" s="66">
        <v>187.413</v>
      </c>
      <c r="Q75" s="66">
        <v>140.76</v>
      </c>
      <c r="R75" s="69"/>
      <c r="S75" s="65">
        <f t="shared" si="12"/>
        <v>18</v>
      </c>
      <c r="T75" s="66">
        <v>18</v>
      </c>
      <c r="U75" s="66"/>
      <c r="V75" s="69"/>
    </row>
    <row r="76" spans="1:22" ht="12.75">
      <c r="A76" s="137">
        <f>+A75+1</f>
        <v>68</v>
      </c>
      <c r="B76" s="64" t="s">
        <v>116</v>
      </c>
      <c r="C76" s="68">
        <f aca="true" t="shared" si="18" ref="C76:E78">+G76+K76+O76+S76</f>
        <v>646.213</v>
      </c>
      <c r="D76" s="66">
        <f t="shared" si="18"/>
        <v>646.213</v>
      </c>
      <c r="E76" s="66">
        <f t="shared" si="18"/>
        <v>410.47200000000004</v>
      </c>
      <c r="F76" s="67"/>
      <c r="G76" s="68">
        <f>+H76</f>
        <v>251.799</v>
      </c>
      <c r="H76" s="66">
        <v>251.799</v>
      </c>
      <c r="I76" s="66">
        <v>125.615</v>
      </c>
      <c r="J76" s="139"/>
      <c r="K76" s="142"/>
      <c r="L76" s="140"/>
      <c r="M76" s="140"/>
      <c r="N76" s="139"/>
      <c r="O76" s="68">
        <f t="shared" si="11"/>
        <v>379.914</v>
      </c>
      <c r="P76" s="66">
        <v>379.914</v>
      </c>
      <c r="Q76" s="66">
        <v>284.857</v>
      </c>
      <c r="R76" s="69"/>
      <c r="S76" s="65">
        <f t="shared" si="12"/>
        <v>14.5</v>
      </c>
      <c r="T76" s="66">
        <v>14.5</v>
      </c>
      <c r="U76" s="66"/>
      <c r="V76" s="69"/>
    </row>
    <row r="77" spans="1:22" ht="12.75">
      <c r="A77" s="137">
        <f>+A76+1</f>
        <v>69</v>
      </c>
      <c r="B77" s="64" t="s">
        <v>230</v>
      </c>
      <c r="C77" s="68">
        <f t="shared" si="18"/>
        <v>154.251</v>
      </c>
      <c r="D77" s="66">
        <f t="shared" si="18"/>
        <v>154.251</v>
      </c>
      <c r="E77" s="66">
        <f t="shared" si="18"/>
        <v>87.856</v>
      </c>
      <c r="F77" s="67"/>
      <c r="G77" s="68">
        <f>+H77</f>
        <v>102.159</v>
      </c>
      <c r="H77" s="66">
        <v>102.159</v>
      </c>
      <c r="I77" s="66">
        <v>54.658</v>
      </c>
      <c r="J77" s="69"/>
      <c r="K77" s="68"/>
      <c r="L77" s="66"/>
      <c r="M77" s="66"/>
      <c r="N77" s="69"/>
      <c r="O77" s="68">
        <f t="shared" si="11"/>
        <v>44.892</v>
      </c>
      <c r="P77" s="66">
        <v>44.892</v>
      </c>
      <c r="Q77" s="66">
        <v>33.198</v>
      </c>
      <c r="R77" s="69"/>
      <c r="S77" s="65">
        <f t="shared" si="12"/>
        <v>7.2</v>
      </c>
      <c r="T77" s="66">
        <v>7.2</v>
      </c>
      <c r="U77" s="66"/>
      <c r="V77" s="69"/>
    </row>
    <row r="78" spans="1:22" ht="12.75">
      <c r="A78" s="137">
        <v>70</v>
      </c>
      <c r="B78" s="94" t="s">
        <v>231</v>
      </c>
      <c r="C78" s="68">
        <f>+G78+K78+O78+S78</f>
        <v>41.171</v>
      </c>
      <c r="D78" s="66">
        <f t="shared" si="18"/>
        <v>41.171</v>
      </c>
      <c r="E78" s="66">
        <f t="shared" si="18"/>
        <v>28.078000000000003</v>
      </c>
      <c r="F78" s="67"/>
      <c r="G78" s="68">
        <f>+H78</f>
        <v>39.659</v>
      </c>
      <c r="H78" s="66">
        <v>39.659</v>
      </c>
      <c r="I78" s="66">
        <v>27.382</v>
      </c>
      <c r="J78" s="69"/>
      <c r="K78" s="68"/>
      <c r="L78" s="66"/>
      <c r="M78" s="66"/>
      <c r="N78" s="69"/>
      <c r="O78" s="68"/>
      <c r="P78" s="66"/>
      <c r="Q78" s="66"/>
      <c r="R78" s="69"/>
      <c r="S78" s="65">
        <f t="shared" si="12"/>
        <v>1.512</v>
      </c>
      <c r="T78" s="66">
        <v>1.512</v>
      </c>
      <c r="U78" s="66">
        <v>0.696</v>
      </c>
      <c r="V78" s="69"/>
    </row>
    <row r="79" spans="1:22" ht="12.75">
      <c r="A79" s="137">
        <f aca="true" t="shared" si="19" ref="A79:A142">+A78+1</f>
        <v>71</v>
      </c>
      <c r="B79" s="64" t="s">
        <v>117</v>
      </c>
      <c r="C79" s="68">
        <f aca="true" t="shared" si="20" ref="C79:F164">G79+K79+O79+S79</f>
        <v>660.677</v>
      </c>
      <c r="D79" s="66">
        <f>H79+L79+P79+T79</f>
        <v>659.548</v>
      </c>
      <c r="E79" s="66">
        <f>I79+M79+Q79+U79</f>
        <v>439.84999999999997</v>
      </c>
      <c r="F79" s="66">
        <f>+J79+N79+R79+V79</f>
        <v>1.129</v>
      </c>
      <c r="G79" s="68">
        <f>H79+J79</f>
        <v>208.932</v>
      </c>
      <c r="H79" s="66">
        <v>207.803</v>
      </c>
      <c r="I79" s="66">
        <v>118.344</v>
      </c>
      <c r="J79" s="69">
        <v>1.129</v>
      </c>
      <c r="K79" s="142"/>
      <c r="L79" s="140"/>
      <c r="M79" s="140"/>
      <c r="N79" s="139"/>
      <c r="O79" s="68">
        <f t="shared" si="11"/>
        <v>428.745</v>
      </c>
      <c r="P79" s="66">
        <v>428.745</v>
      </c>
      <c r="Q79" s="66">
        <v>321.506</v>
      </c>
      <c r="R79" s="69"/>
      <c r="S79" s="65">
        <f t="shared" si="12"/>
        <v>23</v>
      </c>
      <c r="T79" s="66">
        <v>23</v>
      </c>
      <c r="U79" s="66"/>
      <c r="V79" s="69"/>
    </row>
    <row r="80" spans="1:22" ht="12.75">
      <c r="A80" s="137">
        <f t="shared" si="19"/>
        <v>72</v>
      </c>
      <c r="B80" s="94" t="s">
        <v>232</v>
      </c>
      <c r="C80" s="68">
        <f t="shared" si="20"/>
        <v>34.462</v>
      </c>
      <c r="D80" s="66">
        <f>H80+L80+P80+T80</f>
        <v>34.462</v>
      </c>
      <c r="E80" s="66">
        <f>I80+M80+Q80+U80</f>
        <v>25.736</v>
      </c>
      <c r="F80" s="67"/>
      <c r="G80" s="68">
        <f>H80+J80</f>
        <v>32.862</v>
      </c>
      <c r="H80" s="66">
        <v>32.862</v>
      </c>
      <c r="I80" s="66">
        <v>25</v>
      </c>
      <c r="J80" s="69"/>
      <c r="K80" s="68"/>
      <c r="L80" s="66"/>
      <c r="M80" s="66"/>
      <c r="N80" s="69"/>
      <c r="O80" s="68"/>
      <c r="P80" s="66"/>
      <c r="Q80" s="66"/>
      <c r="R80" s="69"/>
      <c r="S80" s="65">
        <f t="shared" si="12"/>
        <v>1.6</v>
      </c>
      <c r="T80" s="66">
        <v>1.6</v>
      </c>
      <c r="U80" s="66">
        <v>0.736</v>
      </c>
      <c r="V80" s="69"/>
    </row>
    <row r="81" spans="1:22" ht="12.75">
      <c r="A81" s="137">
        <f t="shared" si="19"/>
        <v>73</v>
      </c>
      <c r="B81" s="64" t="s">
        <v>188</v>
      </c>
      <c r="C81" s="68">
        <f aca="true" t="shared" si="21" ref="C81:E88">+G81+K81+O81+S81</f>
        <v>778.9019999999999</v>
      </c>
      <c r="D81" s="66">
        <f t="shared" si="21"/>
        <v>778.9019999999999</v>
      </c>
      <c r="E81" s="66">
        <f t="shared" si="21"/>
        <v>465.164</v>
      </c>
      <c r="F81" s="67"/>
      <c r="G81" s="68">
        <f aca="true" t="shared" si="22" ref="G81:G88">+H81</f>
        <v>341.571</v>
      </c>
      <c r="H81" s="66">
        <v>341.571</v>
      </c>
      <c r="I81" s="66">
        <v>160.738</v>
      </c>
      <c r="J81" s="139"/>
      <c r="K81" s="142"/>
      <c r="L81" s="140"/>
      <c r="M81" s="140"/>
      <c r="N81" s="139"/>
      <c r="O81" s="68">
        <f t="shared" si="11"/>
        <v>405.931</v>
      </c>
      <c r="P81" s="66">
        <v>405.931</v>
      </c>
      <c r="Q81" s="66">
        <v>304.426</v>
      </c>
      <c r="R81" s="139"/>
      <c r="S81" s="65">
        <f>+T81</f>
        <v>31.4</v>
      </c>
      <c r="T81" s="66">
        <v>31.4</v>
      </c>
      <c r="U81" s="66"/>
      <c r="V81" s="69"/>
    </row>
    <row r="82" spans="1:22" ht="12.75">
      <c r="A82" s="137">
        <f t="shared" si="19"/>
        <v>74</v>
      </c>
      <c r="B82" s="64" t="s">
        <v>135</v>
      </c>
      <c r="C82" s="68">
        <f t="shared" si="21"/>
        <v>325.79599999999994</v>
      </c>
      <c r="D82" s="66">
        <f t="shared" si="21"/>
        <v>325.79599999999994</v>
      </c>
      <c r="E82" s="66">
        <f t="shared" si="21"/>
        <v>207.632</v>
      </c>
      <c r="F82" s="67"/>
      <c r="G82" s="68">
        <f>+H82+J82</f>
        <v>16.977</v>
      </c>
      <c r="H82" s="66">
        <v>16.977</v>
      </c>
      <c r="I82" s="66"/>
      <c r="J82" s="69"/>
      <c r="K82" s="68">
        <f>L82+N82</f>
        <v>136.1</v>
      </c>
      <c r="L82" s="66">
        <v>136.1</v>
      </c>
      <c r="M82" s="66">
        <v>82.593</v>
      </c>
      <c r="N82" s="69"/>
      <c r="O82" s="68">
        <f t="shared" si="11"/>
        <v>165.319</v>
      </c>
      <c r="P82" s="66">
        <v>165.319</v>
      </c>
      <c r="Q82" s="66">
        <v>125.039</v>
      </c>
      <c r="R82" s="69"/>
      <c r="S82" s="65">
        <f>+T82</f>
        <v>7.4</v>
      </c>
      <c r="T82" s="66">
        <v>7.4</v>
      </c>
      <c r="U82" s="66"/>
      <c r="V82" s="69"/>
    </row>
    <row r="83" spans="1:22" ht="12.75">
      <c r="A83" s="137">
        <v>75</v>
      </c>
      <c r="B83" s="64" t="s">
        <v>189</v>
      </c>
      <c r="C83" s="68">
        <f t="shared" si="21"/>
        <v>406.804</v>
      </c>
      <c r="D83" s="66">
        <f t="shared" si="21"/>
        <v>406.804</v>
      </c>
      <c r="E83" s="66">
        <f t="shared" si="21"/>
        <v>294.001</v>
      </c>
      <c r="F83" s="67"/>
      <c r="G83" s="68">
        <f t="shared" si="22"/>
        <v>352.599</v>
      </c>
      <c r="H83" s="66">
        <v>352.599</v>
      </c>
      <c r="I83" s="66">
        <v>261.885</v>
      </c>
      <c r="J83" s="139"/>
      <c r="K83" s="142"/>
      <c r="L83" s="140"/>
      <c r="M83" s="140"/>
      <c r="N83" s="139"/>
      <c r="O83" s="68">
        <f t="shared" si="11"/>
        <v>25.705</v>
      </c>
      <c r="P83" s="66">
        <v>25.705</v>
      </c>
      <c r="Q83" s="66">
        <v>19.7</v>
      </c>
      <c r="R83" s="69"/>
      <c r="S83" s="65">
        <f>+T83+V83</f>
        <v>28.5</v>
      </c>
      <c r="T83" s="66">
        <v>28.5</v>
      </c>
      <c r="U83" s="66">
        <v>12.416</v>
      </c>
      <c r="V83" s="69"/>
    </row>
    <row r="84" spans="1:22" ht="12.75">
      <c r="A84" s="137">
        <f t="shared" si="19"/>
        <v>76</v>
      </c>
      <c r="B84" s="64" t="s">
        <v>126</v>
      </c>
      <c r="C84" s="68">
        <f t="shared" si="21"/>
        <v>119.569</v>
      </c>
      <c r="D84" s="66">
        <f t="shared" si="21"/>
        <v>119.569</v>
      </c>
      <c r="E84" s="66">
        <f t="shared" si="21"/>
        <v>86.772</v>
      </c>
      <c r="F84" s="67"/>
      <c r="G84" s="68">
        <f t="shared" si="22"/>
        <v>94.294</v>
      </c>
      <c r="H84" s="66">
        <v>94.294</v>
      </c>
      <c r="I84" s="66">
        <v>71.525</v>
      </c>
      <c r="J84" s="139"/>
      <c r="K84" s="142"/>
      <c r="L84" s="140"/>
      <c r="M84" s="140"/>
      <c r="N84" s="139"/>
      <c r="O84" s="68">
        <f t="shared" si="11"/>
        <v>13.775</v>
      </c>
      <c r="P84" s="66">
        <v>13.775</v>
      </c>
      <c r="Q84" s="66">
        <v>10.557</v>
      </c>
      <c r="R84" s="69"/>
      <c r="S84" s="65">
        <f aca="true" t="shared" si="23" ref="S84:S89">T84+V84</f>
        <v>11.5</v>
      </c>
      <c r="T84" s="66">
        <v>11.5</v>
      </c>
      <c r="U84" s="66">
        <v>4.69</v>
      </c>
      <c r="V84" s="69"/>
    </row>
    <row r="85" spans="1:22" ht="12.75">
      <c r="A85" s="137">
        <f t="shared" si="19"/>
        <v>77</v>
      </c>
      <c r="B85" s="94" t="s">
        <v>118</v>
      </c>
      <c r="C85" s="68">
        <f t="shared" si="21"/>
        <v>86.653</v>
      </c>
      <c r="D85" s="66">
        <f t="shared" si="21"/>
        <v>86.653</v>
      </c>
      <c r="E85" s="66">
        <f t="shared" si="21"/>
        <v>47.442</v>
      </c>
      <c r="F85" s="67"/>
      <c r="G85" s="68">
        <f t="shared" si="22"/>
        <v>65.653</v>
      </c>
      <c r="H85" s="66">
        <v>65.653</v>
      </c>
      <c r="I85" s="66">
        <v>47.442</v>
      </c>
      <c r="J85" s="139"/>
      <c r="K85" s="142"/>
      <c r="L85" s="140"/>
      <c r="M85" s="140"/>
      <c r="N85" s="139"/>
      <c r="O85" s="68"/>
      <c r="P85" s="66"/>
      <c r="Q85" s="66"/>
      <c r="R85" s="69"/>
      <c r="S85" s="65">
        <f t="shared" si="23"/>
        <v>21</v>
      </c>
      <c r="T85" s="66">
        <v>21</v>
      </c>
      <c r="U85" s="66"/>
      <c r="V85" s="69"/>
    </row>
    <row r="86" spans="1:22" ht="12.75">
      <c r="A86" s="137">
        <v>78</v>
      </c>
      <c r="B86" s="94" t="s">
        <v>233</v>
      </c>
      <c r="C86" s="68">
        <f t="shared" si="21"/>
        <v>90.529</v>
      </c>
      <c r="D86" s="66">
        <f t="shared" si="21"/>
        <v>90.529</v>
      </c>
      <c r="E86" s="66">
        <f t="shared" si="21"/>
        <v>67.105</v>
      </c>
      <c r="F86" s="67"/>
      <c r="G86" s="68">
        <f t="shared" si="22"/>
        <v>31.66</v>
      </c>
      <c r="H86" s="66">
        <v>31.66</v>
      </c>
      <c r="I86" s="66">
        <v>22.754</v>
      </c>
      <c r="J86" s="139"/>
      <c r="K86" s="142"/>
      <c r="L86" s="140"/>
      <c r="M86" s="140"/>
      <c r="N86" s="139"/>
      <c r="O86" s="68">
        <f t="shared" si="11"/>
        <v>57.869</v>
      </c>
      <c r="P86" s="66">
        <v>57.869</v>
      </c>
      <c r="Q86" s="66">
        <v>44.351</v>
      </c>
      <c r="R86" s="69"/>
      <c r="S86" s="65">
        <f t="shared" si="23"/>
        <v>1</v>
      </c>
      <c r="T86" s="66">
        <v>1</v>
      </c>
      <c r="U86" s="66"/>
      <c r="V86" s="69"/>
    </row>
    <row r="87" spans="1:22" ht="12.75">
      <c r="A87" s="137">
        <f t="shared" si="19"/>
        <v>79</v>
      </c>
      <c r="B87" s="64" t="s">
        <v>190</v>
      </c>
      <c r="C87" s="68">
        <f t="shared" si="21"/>
        <v>227.31699999999998</v>
      </c>
      <c r="D87" s="66">
        <f t="shared" si="21"/>
        <v>227.31699999999998</v>
      </c>
      <c r="E87" s="66">
        <f t="shared" si="21"/>
        <v>146.53799999999998</v>
      </c>
      <c r="F87" s="67"/>
      <c r="G87" s="68">
        <f t="shared" si="22"/>
        <v>159.314</v>
      </c>
      <c r="H87" s="66">
        <v>159.314</v>
      </c>
      <c r="I87" s="66">
        <v>103.696</v>
      </c>
      <c r="J87" s="139"/>
      <c r="K87" s="142"/>
      <c r="L87" s="140"/>
      <c r="M87" s="140"/>
      <c r="N87" s="139"/>
      <c r="O87" s="68">
        <f t="shared" si="11"/>
        <v>56.303</v>
      </c>
      <c r="P87" s="66">
        <v>56.303</v>
      </c>
      <c r="Q87" s="66">
        <v>41.646</v>
      </c>
      <c r="R87" s="69"/>
      <c r="S87" s="65">
        <f t="shared" si="23"/>
        <v>11.7</v>
      </c>
      <c r="T87" s="66">
        <v>11.7</v>
      </c>
      <c r="U87" s="66">
        <v>1.196</v>
      </c>
      <c r="V87" s="69"/>
    </row>
    <row r="88" spans="1:22" ht="12.75">
      <c r="A88" s="137">
        <v>80</v>
      </c>
      <c r="B88" s="64" t="s">
        <v>234</v>
      </c>
      <c r="C88" s="75">
        <f t="shared" si="21"/>
        <v>67.899</v>
      </c>
      <c r="D88" s="66">
        <f t="shared" si="21"/>
        <v>67.899</v>
      </c>
      <c r="E88" s="65">
        <f t="shared" si="21"/>
        <v>43.929</v>
      </c>
      <c r="F88" s="67"/>
      <c r="G88" s="68">
        <f t="shared" si="22"/>
        <v>40.21</v>
      </c>
      <c r="H88" s="66">
        <v>40.21</v>
      </c>
      <c r="I88" s="66">
        <v>25.751</v>
      </c>
      <c r="J88" s="139"/>
      <c r="K88" s="142"/>
      <c r="L88" s="140"/>
      <c r="M88" s="140"/>
      <c r="N88" s="139"/>
      <c r="O88" s="68">
        <f t="shared" si="11"/>
        <v>24.589</v>
      </c>
      <c r="P88" s="66">
        <v>24.589</v>
      </c>
      <c r="Q88" s="66">
        <v>18.178</v>
      </c>
      <c r="R88" s="69"/>
      <c r="S88" s="65">
        <f t="shared" si="23"/>
        <v>3.1</v>
      </c>
      <c r="T88" s="66">
        <v>3.1</v>
      </c>
      <c r="U88" s="66"/>
      <c r="V88" s="69"/>
    </row>
    <row r="89" spans="1:22" ht="12.75">
      <c r="A89" s="137">
        <v>81</v>
      </c>
      <c r="B89" s="94" t="s">
        <v>93</v>
      </c>
      <c r="C89" s="68">
        <f t="shared" si="20"/>
        <v>14.457</v>
      </c>
      <c r="D89" s="66">
        <f t="shared" si="20"/>
        <v>14.457</v>
      </c>
      <c r="E89" s="66">
        <f t="shared" si="20"/>
        <v>11.08</v>
      </c>
      <c r="F89" s="67">
        <f>+J89+N89+R89+V89</f>
        <v>0</v>
      </c>
      <c r="G89" s="68">
        <f aca="true" t="shared" si="24" ref="G89:G171">H89+J89</f>
        <v>0</v>
      </c>
      <c r="H89" s="66"/>
      <c r="I89" s="66"/>
      <c r="J89" s="69"/>
      <c r="K89" s="142"/>
      <c r="L89" s="140"/>
      <c r="M89" s="140"/>
      <c r="N89" s="139"/>
      <c r="O89" s="68">
        <f t="shared" si="11"/>
        <v>14.457</v>
      </c>
      <c r="P89" s="66">
        <v>14.457</v>
      </c>
      <c r="Q89" s="66">
        <v>11.08</v>
      </c>
      <c r="R89" s="69"/>
      <c r="S89" s="65">
        <f t="shared" si="23"/>
        <v>0</v>
      </c>
      <c r="T89" s="66"/>
      <c r="U89" s="66"/>
      <c r="V89" s="69"/>
    </row>
    <row r="90" spans="1:22" ht="12.75">
      <c r="A90" s="137">
        <v>82</v>
      </c>
      <c r="B90" s="79" t="s">
        <v>235</v>
      </c>
      <c r="C90" s="59">
        <f t="shared" si="20"/>
        <v>0</v>
      </c>
      <c r="D90" s="62">
        <f t="shared" si="20"/>
        <v>0</v>
      </c>
      <c r="E90" s="62"/>
      <c r="F90" s="67"/>
      <c r="G90" s="59">
        <f t="shared" si="24"/>
        <v>0</v>
      </c>
      <c r="H90" s="62"/>
      <c r="I90" s="66"/>
      <c r="J90" s="69"/>
      <c r="K90" s="142"/>
      <c r="L90" s="140"/>
      <c r="M90" s="140"/>
      <c r="N90" s="139"/>
      <c r="O90" s="68"/>
      <c r="P90" s="66"/>
      <c r="Q90" s="66"/>
      <c r="R90" s="69"/>
      <c r="S90" s="65"/>
      <c r="T90" s="66"/>
      <c r="U90" s="66"/>
      <c r="V90" s="69"/>
    </row>
    <row r="91" spans="1:22" ht="12.75">
      <c r="A91" s="137">
        <v>83</v>
      </c>
      <c r="B91" s="64" t="s">
        <v>95</v>
      </c>
      <c r="C91" s="68">
        <f t="shared" si="20"/>
        <v>0</v>
      </c>
      <c r="D91" s="66">
        <f t="shared" si="20"/>
        <v>0</v>
      </c>
      <c r="E91" s="66">
        <f t="shared" si="20"/>
        <v>0</v>
      </c>
      <c r="F91" s="67"/>
      <c r="G91" s="68">
        <f t="shared" si="24"/>
        <v>0</v>
      </c>
      <c r="H91" s="66"/>
      <c r="I91" s="66"/>
      <c r="J91" s="72"/>
      <c r="K91" s="142"/>
      <c r="L91" s="140"/>
      <c r="M91" s="140"/>
      <c r="N91" s="139"/>
      <c r="O91" s="68"/>
      <c r="P91" s="66"/>
      <c r="Q91" s="66"/>
      <c r="R91" s="69"/>
      <c r="S91" s="65"/>
      <c r="T91" s="66"/>
      <c r="U91" s="66"/>
      <c r="V91" s="69"/>
    </row>
    <row r="92" spans="1:22" ht="12.75">
      <c r="A92" s="137">
        <v>84</v>
      </c>
      <c r="B92" s="64" t="s">
        <v>96</v>
      </c>
      <c r="C92" s="68">
        <f t="shared" si="20"/>
        <v>0</v>
      </c>
      <c r="D92" s="66">
        <f t="shared" si="20"/>
        <v>0</v>
      </c>
      <c r="E92" s="66">
        <f t="shared" si="20"/>
        <v>0</v>
      </c>
      <c r="F92" s="67"/>
      <c r="G92" s="68">
        <f t="shared" si="24"/>
        <v>0</v>
      </c>
      <c r="H92" s="66"/>
      <c r="I92" s="66"/>
      <c r="J92" s="72"/>
      <c r="K92" s="142"/>
      <c r="L92" s="140"/>
      <c r="M92" s="140"/>
      <c r="N92" s="139"/>
      <c r="O92" s="68"/>
      <c r="P92" s="66"/>
      <c r="Q92" s="66"/>
      <c r="R92" s="69"/>
      <c r="S92" s="65"/>
      <c r="T92" s="66"/>
      <c r="U92" s="66"/>
      <c r="V92" s="69"/>
    </row>
    <row r="93" spans="1:22" ht="12.75">
      <c r="A93" s="137">
        <v>85</v>
      </c>
      <c r="B93" s="64" t="s">
        <v>97</v>
      </c>
      <c r="C93" s="68">
        <f t="shared" si="20"/>
        <v>0</v>
      </c>
      <c r="D93" s="66">
        <f t="shared" si="20"/>
        <v>0</v>
      </c>
      <c r="E93" s="66">
        <f t="shared" si="20"/>
        <v>0</v>
      </c>
      <c r="F93" s="67"/>
      <c r="G93" s="68">
        <f t="shared" si="24"/>
        <v>0</v>
      </c>
      <c r="H93" s="66"/>
      <c r="I93" s="66"/>
      <c r="J93" s="69"/>
      <c r="K93" s="142"/>
      <c r="L93" s="140"/>
      <c r="M93" s="140"/>
      <c r="N93" s="139"/>
      <c r="O93" s="68"/>
      <c r="P93" s="66"/>
      <c r="Q93" s="66"/>
      <c r="R93" s="69"/>
      <c r="S93" s="146"/>
      <c r="T93" s="62"/>
      <c r="U93" s="62"/>
      <c r="V93" s="72"/>
    </row>
    <row r="94" spans="1:22" ht="12.75">
      <c r="A94" s="137">
        <f t="shared" si="19"/>
        <v>86</v>
      </c>
      <c r="B94" s="64" t="s">
        <v>98</v>
      </c>
      <c r="C94" s="68">
        <f t="shared" si="20"/>
        <v>0</v>
      </c>
      <c r="D94" s="66">
        <f t="shared" si="20"/>
        <v>0</v>
      </c>
      <c r="E94" s="66">
        <f t="shared" si="20"/>
        <v>0</v>
      </c>
      <c r="F94" s="67"/>
      <c r="G94" s="68">
        <f t="shared" si="24"/>
        <v>0</v>
      </c>
      <c r="H94" s="66"/>
      <c r="I94" s="66"/>
      <c r="J94" s="72"/>
      <c r="K94" s="142"/>
      <c r="L94" s="140"/>
      <c r="M94" s="140"/>
      <c r="N94" s="139"/>
      <c r="O94" s="68"/>
      <c r="P94" s="66"/>
      <c r="Q94" s="66"/>
      <c r="R94" s="69"/>
      <c r="S94" s="146"/>
      <c r="T94" s="62"/>
      <c r="U94" s="62"/>
      <c r="V94" s="72"/>
    </row>
    <row r="95" spans="1:22" ht="12.75">
      <c r="A95" s="137">
        <f t="shared" si="19"/>
        <v>87</v>
      </c>
      <c r="B95" s="64" t="s">
        <v>99</v>
      </c>
      <c r="C95" s="68">
        <f t="shared" si="20"/>
        <v>0</v>
      </c>
      <c r="D95" s="66">
        <f t="shared" si="20"/>
        <v>0</v>
      </c>
      <c r="E95" s="66">
        <f t="shared" si="20"/>
        <v>0</v>
      </c>
      <c r="F95" s="67"/>
      <c r="G95" s="68">
        <f t="shared" si="24"/>
        <v>0</v>
      </c>
      <c r="H95" s="66"/>
      <c r="I95" s="66"/>
      <c r="J95" s="72"/>
      <c r="K95" s="142"/>
      <c r="L95" s="140"/>
      <c r="M95" s="140"/>
      <c r="N95" s="139"/>
      <c r="O95" s="68"/>
      <c r="P95" s="66"/>
      <c r="Q95" s="66"/>
      <c r="R95" s="69"/>
      <c r="S95" s="146"/>
      <c r="T95" s="62"/>
      <c r="U95" s="62"/>
      <c r="V95" s="72"/>
    </row>
    <row r="96" spans="1:22" ht="12.75">
      <c r="A96" s="137">
        <f t="shared" si="19"/>
        <v>88</v>
      </c>
      <c r="B96" s="64" t="s">
        <v>100</v>
      </c>
      <c r="C96" s="68">
        <f t="shared" si="20"/>
        <v>0</v>
      </c>
      <c r="D96" s="66">
        <f t="shared" si="20"/>
        <v>0</v>
      </c>
      <c r="E96" s="66">
        <f t="shared" si="20"/>
        <v>0</v>
      </c>
      <c r="F96" s="67"/>
      <c r="G96" s="68">
        <f t="shared" si="24"/>
        <v>0</v>
      </c>
      <c r="H96" s="66"/>
      <c r="I96" s="66"/>
      <c r="J96" s="72"/>
      <c r="K96" s="142"/>
      <c r="L96" s="140"/>
      <c r="M96" s="140"/>
      <c r="N96" s="139"/>
      <c r="O96" s="68"/>
      <c r="P96" s="66"/>
      <c r="Q96" s="66"/>
      <c r="R96" s="69"/>
      <c r="S96" s="146"/>
      <c r="T96" s="62"/>
      <c r="U96" s="62"/>
      <c r="V96" s="72"/>
    </row>
    <row r="97" spans="1:22" ht="12.75">
      <c r="A97" s="137">
        <v>89</v>
      </c>
      <c r="B97" s="64" t="s">
        <v>102</v>
      </c>
      <c r="C97" s="68">
        <f>G97+K97+O97+S97</f>
        <v>0</v>
      </c>
      <c r="D97" s="66">
        <f t="shared" si="20"/>
        <v>0</v>
      </c>
      <c r="E97" s="66"/>
      <c r="F97" s="67"/>
      <c r="G97" s="68">
        <f>H97+J97</f>
        <v>0</v>
      </c>
      <c r="H97" s="66"/>
      <c r="I97" s="66"/>
      <c r="J97" s="72"/>
      <c r="K97" s="142"/>
      <c r="L97" s="140"/>
      <c r="M97" s="140"/>
      <c r="N97" s="139"/>
      <c r="O97" s="68"/>
      <c r="P97" s="66"/>
      <c r="Q97" s="66"/>
      <c r="R97" s="69"/>
      <c r="S97" s="146"/>
      <c r="T97" s="62"/>
      <c r="U97" s="62"/>
      <c r="V97" s="72"/>
    </row>
    <row r="98" spans="1:22" ht="13.5" thickBot="1">
      <c r="A98" s="166">
        <f t="shared" si="19"/>
        <v>90</v>
      </c>
      <c r="B98" s="82" t="s">
        <v>122</v>
      </c>
      <c r="C98" s="86">
        <f>G98+K98+O98+S98</f>
        <v>0</v>
      </c>
      <c r="D98" s="84">
        <f t="shared" si="20"/>
        <v>0</v>
      </c>
      <c r="E98" s="84"/>
      <c r="F98" s="85"/>
      <c r="G98" s="86">
        <f>H98+J98</f>
        <v>0</v>
      </c>
      <c r="H98" s="84"/>
      <c r="I98" s="84"/>
      <c r="J98" s="91"/>
      <c r="K98" s="167"/>
      <c r="L98" s="168"/>
      <c r="M98" s="168"/>
      <c r="N98" s="169"/>
      <c r="O98" s="97"/>
      <c r="P98" s="96"/>
      <c r="Q98" s="96"/>
      <c r="R98" s="99"/>
      <c r="S98" s="170"/>
      <c r="T98" s="171"/>
      <c r="U98" s="171"/>
      <c r="V98" s="98"/>
    </row>
    <row r="99" spans="1:22" ht="45.75" thickBot="1">
      <c r="A99" s="117">
        <f t="shared" si="19"/>
        <v>91</v>
      </c>
      <c r="B99" s="118" t="s">
        <v>236</v>
      </c>
      <c r="C99" s="172">
        <f>G99+K99+O99+S99</f>
        <v>65.315</v>
      </c>
      <c r="D99" s="173">
        <f t="shared" si="20"/>
        <v>65.315</v>
      </c>
      <c r="E99" s="106">
        <f t="shared" si="20"/>
        <v>37.926</v>
      </c>
      <c r="F99" s="111">
        <f t="shared" si="20"/>
        <v>0</v>
      </c>
      <c r="G99" s="106">
        <f>G100+G111+G114+G117+G118+SUM(G122:G133)+G135+G138+G139</f>
        <v>60.915</v>
      </c>
      <c r="H99" s="106">
        <f>H100+H111+H114+H117+H118+SUM(H122:H133)+H135+H138+H139</f>
        <v>60.915</v>
      </c>
      <c r="I99" s="106">
        <f>I100+I111+I114+SUM(I117:I133)+I135+I138+I139</f>
        <v>37.926</v>
      </c>
      <c r="J99" s="106"/>
      <c r="K99" s="174"/>
      <c r="L99" s="175"/>
      <c r="M99" s="175"/>
      <c r="N99" s="153"/>
      <c r="O99" s="174"/>
      <c r="P99" s="175"/>
      <c r="Q99" s="175"/>
      <c r="R99" s="153"/>
      <c r="S99" s="112">
        <f>S100+SUM(S111:S133)+S135+S138+S139</f>
        <v>4.4</v>
      </c>
      <c r="T99" s="173">
        <f>SUM(T111:T139)</f>
        <v>4.4</v>
      </c>
      <c r="U99" s="106">
        <f>SUM(U111:U138)</f>
        <v>0</v>
      </c>
      <c r="V99" s="111">
        <f>SUM(V111:V138)</f>
        <v>0</v>
      </c>
    </row>
    <row r="100" spans="1:22" ht="25.5">
      <c r="A100" s="122">
        <f t="shared" si="19"/>
        <v>92</v>
      </c>
      <c r="B100" s="176" t="s">
        <v>237</v>
      </c>
      <c r="C100" s="134">
        <f t="shared" si="20"/>
        <v>0</v>
      </c>
      <c r="D100" s="129">
        <f t="shared" si="20"/>
        <v>0</v>
      </c>
      <c r="E100" s="129"/>
      <c r="F100" s="133"/>
      <c r="G100" s="177">
        <f>SUM(G101:G110)-G104-G105</f>
        <v>0</v>
      </c>
      <c r="H100" s="157">
        <f>SUM(H101:H110)-H104-H105</f>
        <v>0</v>
      </c>
      <c r="I100" s="157"/>
      <c r="J100" s="158"/>
      <c r="K100" s="178"/>
      <c r="L100" s="163"/>
      <c r="M100" s="163"/>
      <c r="N100" s="159"/>
      <c r="O100" s="178"/>
      <c r="P100" s="163"/>
      <c r="Q100" s="163"/>
      <c r="R100" s="159"/>
      <c r="S100" s="178"/>
      <c r="T100" s="163"/>
      <c r="U100" s="163"/>
      <c r="V100" s="159"/>
    </row>
    <row r="101" spans="1:22" ht="12.75">
      <c r="A101" s="137">
        <f t="shared" si="19"/>
        <v>93</v>
      </c>
      <c r="B101" s="80" t="s">
        <v>238</v>
      </c>
      <c r="C101" s="59">
        <f t="shared" si="20"/>
        <v>0</v>
      </c>
      <c r="D101" s="140">
        <f t="shared" si="20"/>
        <v>0</v>
      </c>
      <c r="E101" s="140"/>
      <c r="F101" s="141"/>
      <c r="G101" s="142">
        <f t="shared" si="24"/>
        <v>0</v>
      </c>
      <c r="H101" s="140"/>
      <c r="I101" s="140"/>
      <c r="J101" s="139"/>
      <c r="K101" s="142"/>
      <c r="L101" s="140"/>
      <c r="M101" s="140"/>
      <c r="N101" s="139"/>
      <c r="O101" s="142"/>
      <c r="P101" s="140"/>
      <c r="Q101" s="140"/>
      <c r="R101" s="139"/>
      <c r="S101" s="142"/>
      <c r="T101" s="140"/>
      <c r="U101" s="140"/>
      <c r="V101" s="139"/>
    </row>
    <row r="102" spans="1:22" ht="12.75">
      <c r="A102" s="137">
        <f t="shared" si="19"/>
        <v>94</v>
      </c>
      <c r="B102" s="80" t="s">
        <v>239</v>
      </c>
      <c r="C102" s="59">
        <f t="shared" si="20"/>
        <v>0</v>
      </c>
      <c r="D102" s="140">
        <f t="shared" si="20"/>
        <v>0</v>
      </c>
      <c r="E102" s="140"/>
      <c r="F102" s="141"/>
      <c r="G102" s="142">
        <f t="shared" si="24"/>
        <v>0</v>
      </c>
      <c r="H102" s="140"/>
      <c r="I102" s="140"/>
      <c r="J102" s="139"/>
      <c r="K102" s="142"/>
      <c r="L102" s="140"/>
      <c r="M102" s="140"/>
      <c r="N102" s="139"/>
      <c r="O102" s="142"/>
      <c r="P102" s="140"/>
      <c r="Q102" s="140"/>
      <c r="R102" s="139"/>
      <c r="S102" s="142"/>
      <c r="T102" s="140"/>
      <c r="U102" s="140"/>
      <c r="V102" s="139"/>
    </row>
    <row r="103" spans="1:22" ht="12.75">
      <c r="A103" s="137">
        <v>95</v>
      </c>
      <c r="B103" s="165" t="s">
        <v>240</v>
      </c>
      <c r="C103" s="59">
        <f t="shared" si="20"/>
        <v>0</v>
      </c>
      <c r="D103" s="140">
        <f t="shared" si="20"/>
        <v>0</v>
      </c>
      <c r="E103" s="140"/>
      <c r="F103" s="141"/>
      <c r="G103" s="142">
        <f t="shared" si="24"/>
        <v>0</v>
      </c>
      <c r="H103" s="140"/>
      <c r="I103" s="140"/>
      <c r="J103" s="139"/>
      <c r="K103" s="142"/>
      <c r="L103" s="140"/>
      <c r="M103" s="140"/>
      <c r="N103" s="139"/>
      <c r="O103" s="142"/>
      <c r="P103" s="140"/>
      <c r="Q103" s="140"/>
      <c r="R103" s="139"/>
      <c r="S103" s="142"/>
      <c r="T103" s="140"/>
      <c r="U103" s="140"/>
      <c r="V103" s="139"/>
    </row>
    <row r="104" spans="1:22" ht="12.75">
      <c r="A104" s="137">
        <f t="shared" si="19"/>
        <v>96</v>
      </c>
      <c r="B104" s="165" t="s">
        <v>241</v>
      </c>
      <c r="C104" s="59">
        <f t="shared" si="20"/>
        <v>0</v>
      </c>
      <c r="D104" s="140">
        <f t="shared" si="20"/>
        <v>0</v>
      </c>
      <c r="E104" s="140"/>
      <c r="F104" s="141"/>
      <c r="G104" s="142">
        <f t="shared" si="24"/>
        <v>0</v>
      </c>
      <c r="H104" s="140"/>
      <c r="I104" s="140"/>
      <c r="J104" s="139"/>
      <c r="K104" s="142"/>
      <c r="L104" s="140"/>
      <c r="M104" s="140"/>
      <c r="N104" s="139"/>
      <c r="O104" s="142"/>
      <c r="P104" s="140"/>
      <c r="Q104" s="140"/>
      <c r="R104" s="139"/>
      <c r="S104" s="142"/>
      <c r="T104" s="140"/>
      <c r="U104" s="140"/>
      <c r="V104" s="139"/>
    </row>
    <row r="105" spans="1:22" ht="12.75">
      <c r="A105" s="137">
        <v>97</v>
      </c>
      <c r="B105" s="165" t="s">
        <v>242</v>
      </c>
      <c r="C105" s="59">
        <f t="shared" si="20"/>
        <v>0</v>
      </c>
      <c r="D105" s="140">
        <f t="shared" si="20"/>
        <v>0</v>
      </c>
      <c r="E105" s="140"/>
      <c r="F105" s="141"/>
      <c r="G105" s="142">
        <f t="shared" si="24"/>
        <v>0</v>
      </c>
      <c r="H105" s="140"/>
      <c r="I105" s="140"/>
      <c r="J105" s="139"/>
      <c r="K105" s="142"/>
      <c r="L105" s="140"/>
      <c r="M105" s="140"/>
      <c r="N105" s="139"/>
      <c r="O105" s="142"/>
      <c r="P105" s="140"/>
      <c r="Q105" s="140"/>
      <c r="R105" s="139"/>
      <c r="S105" s="142"/>
      <c r="T105" s="140"/>
      <c r="U105" s="140"/>
      <c r="V105" s="139"/>
    </row>
    <row r="106" spans="1:22" ht="12.75">
      <c r="A106" s="137">
        <v>98</v>
      </c>
      <c r="B106" s="80" t="s">
        <v>243</v>
      </c>
      <c r="C106" s="59">
        <f t="shared" si="20"/>
        <v>0</v>
      </c>
      <c r="D106" s="140">
        <f t="shared" si="20"/>
        <v>0</v>
      </c>
      <c r="E106" s="140"/>
      <c r="F106" s="141"/>
      <c r="G106" s="142">
        <f t="shared" si="24"/>
        <v>0</v>
      </c>
      <c r="H106" s="140"/>
      <c r="I106" s="140"/>
      <c r="J106" s="139"/>
      <c r="K106" s="142"/>
      <c r="L106" s="140"/>
      <c r="M106" s="140"/>
      <c r="N106" s="139"/>
      <c r="O106" s="142"/>
      <c r="P106" s="140"/>
      <c r="Q106" s="140"/>
      <c r="R106" s="139"/>
      <c r="S106" s="142"/>
      <c r="T106" s="140"/>
      <c r="U106" s="140"/>
      <c r="V106" s="139"/>
    </row>
    <row r="107" spans="1:22" ht="12.75">
      <c r="A107" s="137">
        <v>99</v>
      </c>
      <c r="B107" s="80" t="s">
        <v>244</v>
      </c>
      <c r="C107" s="59">
        <f t="shared" si="20"/>
        <v>0</v>
      </c>
      <c r="D107" s="140">
        <f t="shared" si="20"/>
        <v>0</v>
      </c>
      <c r="E107" s="140"/>
      <c r="F107" s="141"/>
      <c r="G107" s="142">
        <f t="shared" si="24"/>
        <v>0</v>
      </c>
      <c r="H107" s="140"/>
      <c r="I107" s="140"/>
      <c r="J107" s="139"/>
      <c r="K107" s="142"/>
      <c r="L107" s="140"/>
      <c r="M107" s="140"/>
      <c r="N107" s="139"/>
      <c r="O107" s="142"/>
      <c r="P107" s="140"/>
      <c r="Q107" s="140"/>
      <c r="R107" s="139"/>
      <c r="S107" s="142"/>
      <c r="T107" s="140"/>
      <c r="U107" s="140"/>
      <c r="V107" s="139"/>
    </row>
    <row r="108" spans="1:22" ht="12.75">
      <c r="A108" s="137">
        <v>100</v>
      </c>
      <c r="B108" s="80" t="s">
        <v>245</v>
      </c>
      <c r="C108" s="59">
        <f t="shared" si="20"/>
        <v>0</v>
      </c>
      <c r="D108" s="140">
        <f t="shared" si="20"/>
        <v>0</v>
      </c>
      <c r="E108" s="140"/>
      <c r="F108" s="141"/>
      <c r="G108" s="142">
        <f t="shared" si="24"/>
        <v>0</v>
      </c>
      <c r="H108" s="140"/>
      <c r="I108" s="140"/>
      <c r="J108" s="139"/>
      <c r="K108" s="142"/>
      <c r="L108" s="140"/>
      <c r="M108" s="140"/>
      <c r="N108" s="139"/>
      <c r="O108" s="142"/>
      <c r="P108" s="140"/>
      <c r="Q108" s="140"/>
      <c r="R108" s="139"/>
      <c r="S108" s="142"/>
      <c r="T108" s="140"/>
      <c r="U108" s="140"/>
      <c r="V108" s="139"/>
    </row>
    <row r="109" spans="1:22" ht="12.75">
      <c r="A109" s="137">
        <v>101</v>
      </c>
      <c r="B109" s="80" t="s">
        <v>246</v>
      </c>
      <c r="C109" s="59">
        <f t="shared" si="20"/>
        <v>0</v>
      </c>
      <c r="D109" s="140">
        <f t="shared" si="20"/>
        <v>0</v>
      </c>
      <c r="E109" s="140"/>
      <c r="F109" s="141"/>
      <c r="G109" s="142">
        <f t="shared" si="24"/>
        <v>0</v>
      </c>
      <c r="H109" s="140"/>
      <c r="I109" s="140"/>
      <c r="J109" s="139"/>
      <c r="K109" s="142"/>
      <c r="L109" s="140"/>
      <c r="M109" s="140"/>
      <c r="N109" s="139"/>
      <c r="O109" s="142"/>
      <c r="P109" s="140"/>
      <c r="Q109" s="140"/>
      <c r="R109" s="139"/>
      <c r="S109" s="142"/>
      <c r="T109" s="140"/>
      <c r="U109" s="140"/>
      <c r="V109" s="139"/>
    </row>
    <row r="110" spans="1:22" ht="12.75">
      <c r="A110" s="137">
        <v>102</v>
      </c>
      <c r="B110" s="80" t="s">
        <v>247</v>
      </c>
      <c r="C110" s="59">
        <f t="shared" si="20"/>
        <v>0</v>
      </c>
      <c r="D110" s="140">
        <f t="shared" si="20"/>
        <v>0</v>
      </c>
      <c r="E110" s="140"/>
      <c r="F110" s="141"/>
      <c r="G110" s="142">
        <f t="shared" si="24"/>
        <v>0</v>
      </c>
      <c r="H110" s="140"/>
      <c r="I110" s="140"/>
      <c r="J110" s="139"/>
      <c r="K110" s="142"/>
      <c r="L110" s="140"/>
      <c r="M110" s="140"/>
      <c r="N110" s="139"/>
      <c r="O110" s="142"/>
      <c r="P110" s="140"/>
      <c r="Q110" s="140"/>
      <c r="R110" s="139"/>
      <c r="S110" s="142"/>
      <c r="T110" s="140"/>
      <c r="U110" s="140"/>
      <c r="V110" s="139"/>
    </row>
    <row r="111" spans="1:22" ht="12.75">
      <c r="A111" s="137">
        <v>103</v>
      </c>
      <c r="B111" s="64" t="s">
        <v>91</v>
      </c>
      <c r="C111" s="78">
        <f t="shared" si="20"/>
        <v>0</v>
      </c>
      <c r="D111" s="179">
        <f t="shared" si="20"/>
        <v>0</v>
      </c>
      <c r="E111" s="66">
        <f t="shared" si="20"/>
        <v>0</v>
      </c>
      <c r="F111" s="67">
        <f t="shared" si="20"/>
        <v>0</v>
      </c>
      <c r="G111" s="68">
        <f t="shared" si="24"/>
        <v>0</v>
      </c>
      <c r="H111" s="66"/>
      <c r="I111" s="66"/>
      <c r="J111" s="69"/>
      <c r="K111" s="142"/>
      <c r="L111" s="140"/>
      <c r="M111" s="140"/>
      <c r="N111" s="139"/>
      <c r="O111" s="142"/>
      <c r="P111" s="140"/>
      <c r="Q111" s="140"/>
      <c r="R111" s="139"/>
      <c r="S111" s="78">
        <f>T111+V111</f>
        <v>0</v>
      </c>
      <c r="T111" s="179"/>
      <c r="U111" s="66"/>
      <c r="V111" s="69"/>
    </row>
    <row r="112" spans="1:22" ht="12.75">
      <c r="A112" s="137">
        <v>104</v>
      </c>
      <c r="B112" s="80" t="s">
        <v>248</v>
      </c>
      <c r="C112" s="180">
        <f t="shared" si="20"/>
        <v>0</v>
      </c>
      <c r="D112" s="181">
        <f t="shared" si="20"/>
        <v>0</v>
      </c>
      <c r="E112" s="62"/>
      <c r="F112" s="70"/>
      <c r="G112" s="59">
        <f t="shared" si="24"/>
        <v>0</v>
      </c>
      <c r="H112" s="62"/>
      <c r="I112" s="66"/>
      <c r="J112" s="69"/>
      <c r="K112" s="142"/>
      <c r="L112" s="140"/>
      <c r="M112" s="140"/>
      <c r="N112" s="139"/>
      <c r="O112" s="142"/>
      <c r="P112" s="140"/>
      <c r="Q112" s="140"/>
      <c r="R112" s="139"/>
      <c r="S112" s="78"/>
      <c r="T112" s="179"/>
      <c r="U112" s="66"/>
      <c r="V112" s="69"/>
    </row>
    <row r="113" spans="1:22" ht="12.75">
      <c r="A113" s="137">
        <v>105</v>
      </c>
      <c r="B113" s="80" t="s">
        <v>249</v>
      </c>
      <c r="C113" s="180">
        <f t="shared" si="20"/>
        <v>0</v>
      </c>
      <c r="D113" s="181">
        <f t="shared" si="20"/>
        <v>0</v>
      </c>
      <c r="E113" s="62"/>
      <c r="F113" s="70"/>
      <c r="G113" s="59">
        <f t="shared" si="24"/>
        <v>0</v>
      </c>
      <c r="H113" s="62"/>
      <c r="I113" s="66"/>
      <c r="J113" s="69"/>
      <c r="K113" s="142"/>
      <c r="L113" s="140"/>
      <c r="M113" s="140"/>
      <c r="N113" s="139"/>
      <c r="O113" s="142"/>
      <c r="P113" s="140"/>
      <c r="Q113" s="140"/>
      <c r="R113" s="139"/>
      <c r="S113" s="78"/>
      <c r="T113" s="179"/>
      <c r="U113" s="66"/>
      <c r="V113" s="69"/>
    </row>
    <row r="114" spans="1:22" ht="12.75">
      <c r="A114" s="137">
        <v>106</v>
      </c>
      <c r="B114" s="64" t="s">
        <v>92</v>
      </c>
      <c r="C114" s="78">
        <f t="shared" si="20"/>
        <v>0</v>
      </c>
      <c r="D114" s="179">
        <f t="shared" si="20"/>
        <v>0</v>
      </c>
      <c r="E114" s="66">
        <f t="shared" si="20"/>
        <v>0</v>
      </c>
      <c r="F114" s="67">
        <f t="shared" si="20"/>
        <v>0</v>
      </c>
      <c r="G114" s="68">
        <f t="shared" si="24"/>
        <v>0</v>
      </c>
      <c r="H114" s="66"/>
      <c r="I114" s="66"/>
      <c r="J114" s="139"/>
      <c r="K114" s="142"/>
      <c r="L114" s="140"/>
      <c r="M114" s="140"/>
      <c r="N114" s="139"/>
      <c r="O114" s="142"/>
      <c r="P114" s="140"/>
      <c r="Q114" s="140"/>
      <c r="R114" s="139"/>
      <c r="S114" s="78">
        <f>T114+V114</f>
        <v>0</v>
      </c>
      <c r="T114" s="179"/>
      <c r="U114" s="66"/>
      <c r="V114" s="69"/>
    </row>
    <row r="115" spans="1:22" ht="12.75">
      <c r="A115" s="137">
        <v>107</v>
      </c>
      <c r="B115" s="182" t="s">
        <v>175</v>
      </c>
      <c r="C115" s="59">
        <f t="shared" si="20"/>
        <v>0</v>
      </c>
      <c r="D115" s="62">
        <f t="shared" si="20"/>
        <v>0</v>
      </c>
      <c r="E115" s="62"/>
      <c r="F115" s="70"/>
      <c r="G115" s="59">
        <f t="shared" si="24"/>
        <v>0</v>
      </c>
      <c r="H115" s="62"/>
      <c r="I115" s="66"/>
      <c r="J115" s="139"/>
      <c r="K115" s="142"/>
      <c r="L115" s="140"/>
      <c r="M115" s="140"/>
      <c r="N115" s="139"/>
      <c r="O115" s="142"/>
      <c r="P115" s="140"/>
      <c r="Q115" s="140"/>
      <c r="R115" s="139"/>
      <c r="S115" s="68"/>
      <c r="T115" s="66"/>
      <c r="U115" s="66"/>
      <c r="V115" s="69"/>
    </row>
    <row r="116" spans="1:22" ht="12.75">
      <c r="A116" s="137">
        <v>108</v>
      </c>
      <c r="B116" s="182" t="s">
        <v>176</v>
      </c>
      <c r="C116" s="59">
        <f t="shared" si="20"/>
        <v>0</v>
      </c>
      <c r="D116" s="62">
        <f t="shared" si="20"/>
        <v>0</v>
      </c>
      <c r="E116" s="62"/>
      <c r="F116" s="70"/>
      <c r="G116" s="59">
        <f t="shared" si="24"/>
        <v>0</v>
      </c>
      <c r="H116" s="62"/>
      <c r="I116" s="66"/>
      <c r="J116" s="139"/>
      <c r="K116" s="142"/>
      <c r="L116" s="140"/>
      <c r="M116" s="140"/>
      <c r="N116" s="139"/>
      <c r="O116" s="142"/>
      <c r="P116" s="140"/>
      <c r="Q116" s="140"/>
      <c r="R116" s="139"/>
      <c r="S116" s="68"/>
      <c r="T116" s="66"/>
      <c r="U116" s="66"/>
      <c r="V116" s="69"/>
    </row>
    <row r="117" spans="1:22" ht="12.75">
      <c r="A117" s="137">
        <v>109</v>
      </c>
      <c r="B117" s="64" t="s">
        <v>250</v>
      </c>
      <c r="C117" s="68">
        <f t="shared" si="20"/>
        <v>0</v>
      </c>
      <c r="D117" s="66">
        <f t="shared" si="20"/>
        <v>0</v>
      </c>
      <c r="E117" s="66">
        <f t="shared" si="20"/>
        <v>0</v>
      </c>
      <c r="F117" s="67"/>
      <c r="G117" s="68">
        <f t="shared" si="24"/>
        <v>0</v>
      </c>
      <c r="H117" s="66"/>
      <c r="I117" s="66"/>
      <c r="J117" s="69"/>
      <c r="K117" s="142"/>
      <c r="L117" s="140"/>
      <c r="M117" s="140"/>
      <c r="N117" s="139"/>
      <c r="O117" s="142"/>
      <c r="P117" s="140"/>
      <c r="Q117" s="140"/>
      <c r="R117" s="139"/>
      <c r="S117" s="68">
        <f>T117+V117</f>
        <v>0</v>
      </c>
      <c r="T117" s="66"/>
      <c r="U117" s="66"/>
      <c r="V117" s="69"/>
    </row>
    <row r="118" spans="1:22" ht="12.75">
      <c r="A118" s="137">
        <v>110</v>
      </c>
      <c r="B118" s="94" t="s">
        <v>93</v>
      </c>
      <c r="C118" s="68">
        <f t="shared" si="20"/>
        <v>0</v>
      </c>
      <c r="D118" s="66">
        <f t="shared" si="20"/>
        <v>0</v>
      </c>
      <c r="E118" s="66"/>
      <c r="F118" s="67"/>
      <c r="G118" s="68">
        <f t="shared" si="24"/>
        <v>0</v>
      </c>
      <c r="H118" s="66"/>
      <c r="I118" s="66"/>
      <c r="J118" s="69"/>
      <c r="K118" s="142"/>
      <c r="L118" s="140"/>
      <c r="M118" s="140"/>
      <c r="N118" s="139"/>
      <c r="O118" s="142"/>
      <c r="P118" s="140"/>
      <c r="Q118" s="140"/>
      <c r="R118" s="139"/>
      <c r="S118" s="68"/>
      <c r="T118" s="66"/>
      <c r="U118" s="66"/>
      <c r="V118" s="69"/>
    </row>
    <row r="119" spans="1:22" ht="12.75">
      <c r="A119" s="137">
        <v>111</v>
      </c>
      <c r="B119" s="183" t="s">
        <v>251</v>
      </c>
      <c r="C119" s="59">
        <f t="shared" si="20"/>
        <v>0</v>
      </c>
      <c r="D119" s="62">
        <f t="shared" si="20"/>
        <v>0</v>
      </c>
      <c r="E119" s="62"/>
      <c r="F119" s="70"/>
      <c r="G119" s="59">
        <f t="shared" si="24"/>
        <v>0</v>
      </c>
      <c r="H119" s="62"/>
      <c r="I119" s="66"/>
      <c r="J119" s="69"/>
      <c r="K119" s="142"/>
      <c r="L119" s="140"/>
      <c r="M119" s="140"/>
      <c r="N119" s="139"/>
      <c r="O119" s="142"/>
      <c r="P119" s="140"/>
      <c r="Q119" s="140"/>
      <c r="R119" s="139"/>
      <c r="S119" s="68"/>
      <c r="T119" s="66"/>
      <c r="U119" s="66"/>
      <c r="V119" s="69"/>
    </row>
    <row r="120" spans="1:22" ht="12.75">
      <c r="A120" s="137">
        <v>112</v>
      </c>
      <c r="B120" s="183" t="s">
        <v>177</v>
      </c>
      <c r="C120" s="59">
        <f t="shared" si="20"/>
        <v>0</v>
      </c>
      <c r="D120" s="62">
        <f t="shared" si="20"/>
        <v>0</v>
      </c>
      <c r="E120" s="62"/>
      <c r="F120" s="70"/>
      <c r="G120" s="59">
        <f t="shared" si="24"/>
        <v>0</v>
      </c>
      <c r="H120" s="62"/>
      <c r="I120" s="66"/>
      <c r="J120" s="69"/>
      <c r="K120" s="142"/>
      <c r="L120" s="140"/>
      <c r="M120" s="140"/>
      <c r="N120" s="139"/>
      <c r="O120" s="142"/>
      <c r="P120" s="140"/>
      <c r="Q120" s="140"/>
      <c r="R120" s="139"/>
      <c r="S120" s="68"/>
      <c r="T120" s="66"/>
      <c r="U120" s="66"/>
      <c r="V120" s="69"/>
    </row>
    <row r="121" spans="1:22" ht="25.5">
      <c r="A121" s="137">
        <v>113</v>
      </c>
      <c r="B121" s="184" t="s">
        <v>178</v>
      </c>
      <c r="C121" s="59">
        <f t="shared" si="20"/>
        <v>0</v>
      </c>
      <c r="D121" s="62">
        <f t="shared" si="20"/>
        <v>0</v>
      </c>
      <c r="E121" s="62"/>
      <c r="F121" s="70"/>
      <c r="G121" s="59">
        <f t="shared" si="24"/>
        <v>0</v>
      </c>
      <c r="H121" s="62"/>
      <c r="I121" s="66"/>
      <c r="J121" s="69"/>
      <c r="K121" s="142"/>
      <c r="L121" s="140"/>
      <c r="M121" s="140"/>
      <c r="N121" s="139"/>
      <c r="O121" s="142"/>
      <c r="P121" s="140"/>
      <c r="Q121" s="140"/>
      <c r="R121" s="139"/>
      <c r="S121" s="68"/>
      <c r="T121" s="66"/>
      <c r="U121" s="66"/>
      <c r="V121" s="69"/>
    </row>
    <row r="122" spans="1:22" ht="25.5">
      <c r="A122" s="137">
        <v>114</v>
      </c>
      <c r="B122" s="74" t="s">
        <v>131</v>
      </c>
      <c r="C122" s="68">
        <f t="shared" si="20"/>
        <v>0</v>
      </c>
      <c r="D122" s="66">
        <f t="shared" si="20"/>
        <v>0</v>
      </c>
      <c r="E122" s="66">
        <f t="shared" si="20"/>
        <v>0</v>
      </c>
      <c r="F122" s="67"/>
      <c r="G122" s="68">
        <f t="shared" si="24"/>
        <v>0</v>
      </c>
      <c r="H122" s="66"/>
      <c r="I122" s="66"/>
      <c r="J122" s="69"/>
      <c r="K122" s="142"/>
      <c r="L122" s="140"/>
      <c r="M122" s="140"/>
      <c r="N122" s="139"/>
      <c r="O122" s="142"/>
      <c r="P122" s="140"/>
      <c r="Q122" s="140"/>
      <c r="R122" s="139"/>
      <c r="S122" s="68">
        <f>T122+V122</f>
        <v>0</v>
      </c>
      <c r="T122" s="66"/>
      <c r="U122" s="66"/>
      <c r="V122" s="69"/>
    </row>
    <row r="123" spans="1:22" ht="12.75">
      <c r="A123" s="137">
        <v>115</v>
      </c>
      <c r="B123" s="64" t="s">
        <v>95</v>
      </c>
      <c r="C123" s="68">
        <f t="shared" si="20"/>
        <v>0</v>
      </c>
      <c r="D123" s="66">
        <f t="shared" si="20"/>
        <v>0</v>
      </c>
      <c r="E123" s="66">
        <f t="shared" si="20"/>
        <v>0</v>
      </c>
      <c r="F123" s="67"/>
      <c r="G123" s="68">
        <f t="shared" si="24"/>
        <v>0</v>
      </c>
      <c r="H123" s="66"/>
      <c r="I123" s="66"/>
      <c r="J123" s="72"/>
      <c r="K123" s="142"/>
      <c r="L123" s="140"/>
      <c r="M123" s="140"/>
      <c r="N123" s="139"/>
      <c r="O123" s="142"/>
      <c r="P123" s="140"/>
      <c r="Q123" s="140"/>
      <c r="R123" s="139"/>
      <c r="S123" s="68">
        <f aca="true" t="shared" si="25" ref="S123:S131">T123+V123</f>
        <v>0</v>
      </c>
      <c r="T123" s="66"/>
      <c r="U123" s="62"/>
      <c r="V123" s="72"/>
    </row>
    <row r="124" spans="1:22" ht="12.75">
      <c r="A124" s="137">
        <f t="shared" si="19"/>
        <v>116</v>
      </c>
      <c r="B124" s="64" t="s">
        <v>96</v>
      </c>
      <c r="C124" s="68">
        <f t="shared" si="20"/>
        <v>0</v>
      </c>
      <c r="D124" s="66">
        <f t="shared" si="20"/>
        <v>0</v>
      </c>
      <c r="E124" s="66">
        <f t="shared" si="20"/>
        <v>0</v>
      </c>
      <c r="F124" s="67"/>
      <c r="G124" s="68">
        <f t="shared" si="24"/>
        <v>0</v>
      </c>
      <c r="H124" s="66"/>
      <c r="I124" s="66"/>
      <c r="J124" s="72"/>
      <c r="K124" s="142"/>
      <c r="L124" s="140"/>
      <c r="M124" s="140"/>
      <c r="N124" s="139"/>
      <c r="O124" s="142"/>
      <c r="P124" s="140"/>
      <c r="Q124" s="140"/>
      <c r="R124" s="139"/>
      <c r="S124" s="68">
        <f t="shared" si="25"/>
        <v>0</v>
      </c>
      <c r="T124" s="66"/>
      <c r="U124" s="62"/>
      <c r="V124" s="72"/>
    </row>
    <row r="125" spans="1:22" ht="12.75">
      <c r="A125" s="137">
        <f t="shared" si="19"/>
        <v>117</v>
      </c>
      <c r="B125" s="64" t="s">
        <v>97</v>
      </c>
      <c r="C125" s="68">
        <f t="shared" si="20"/>
        <v>0</v>
      </c>
      <c r="D125" s="66">
        <f t="shared" si="20"/>
        <v>0</v>
      </c>
      <c r="E125" s="66">
        <f t="shared" si="20"/>
        <v>0</v>
      </c>
      <c r="F125" s="67"/>
      <c r="G125" s="68">
        <f t="shared" si="24"/>
        <v>0</v>
      </c>
      <c r="H125" s="66"/>
      <c r="I125" s="66"/>
      <c r="J125" s="69"/>
      <c r="K125" s="142"/>
      <c r="L125" s="140"/>
      <c r="M125" s="140"/>
      <c r="N125" s="139"/>
      <c r="O125" s="142"/>
      <c r="P125" s="140"/>
      <c r="Q125" s="140"/>
      <c r="R125" s="139"/>
      <c r="S125" s="68">
        <f t="shared" si="25"/>
        <v>0</v>
      </c>
      <c r="T125" s="66"/>
      <c r="U125" s="62"/>
      <c r="V125" s="72"/>
    </row>
    <row r="126" spans="1:22" ht="12.75">
      <c r="A126" s="137">
        <f t="shared" si="19"/>
        <v>118</v>
      </c>
      <c r="B126" s="64" t="s">
        <v>98</v>
      </c>
      <c r="C126" s="68">
        <f t="shared" si="20"/>
        <v>0</v>
      </c>
      <c r="D126" s="66">
        <f t="shared" si="20"/>
        <v>0</v>
      </c>
      <c r="E126" s="66">
        <f t="shared" si="20"/>
        <v>0</v>
      </c>
      <c r="F126" s="67"/>
      <c r="G126" s="68">
        <f t="shared" si="24"/>
        <v>0</v>
      </c>
      <c r="H126" s="66"/>
      <c r="I126" s="66"/>
      <c r="J126" s="72"/>
      <c r="K126" s="142"/>
      <c r="L126" s="140"/>
      <c r="M126" s="140"/>
      <c r="N126" s="139"/>
      <c r="O126" s="142"/>
      <c r="P126" s="140"/>
      <c r="Q126" s="140"/>
      <c r="R126" s="139"/>
      <c r="S126" s="68"/>
      <c r="T126" s="66"/>
      <c r="U126" s="62"/>
      <c r="V126" s="72"/>
    </row>
    <row r="127" spans="1:22" ht="12.75">
      <c r="A127" s="137">
        <f t="shared" si="19"/>
        <v>119</v>
      </c>
      <c r="B127" s="64" t="s">
        <v>99</v>
      </c>
      <c r="C127" s="68">
        <f t="shared" si="20"/>
        <v>0</v>
      </c>
      <c r="D127" s="66">
        <f t="shared" si="20"/>
        <v>0</v>
      </c>
      <c r="E127" s="66">
        <f t="shared" si="20"/>
        <v>0</v>
      </c>
      <c r="F127" s="67"/>
      <c r="G127" s="68">
        <f t="shared" si="24"/>
        <v>0</v>
      </c>
      <c r="H127" s="66"/>
      <c r="I127" s="66"/>
      <c r="J127" s="72"/>
      <c r="K127" s="142"/>
      <c r="L127" s="140"/>
      <c r="M127" s="140"/>
      <c r="N127" s="139"/>
      <c r="O127" s="142"/>
      <c r="P127" s="140"/>
      <c r="Q127" s="140"/>
      <c r="R127" s="139"/>
      <c r="S127" s="68">
        <f t="shared" si="25"/>
        <v>0</v>
      </c>
      <c r="T127" s="66"/>
      <c r="U127" s="66"/>
      <c r="V127" s="72"/>
    </row>
    <row r="128" spans="1:22" ht="12.75">
      <c r="A128" s="137">
        <f t="shared" si="19"/>
        <v>120</v>
      </c>
      <c r="B128" s="64" t="s">
        <v>100</v>
      </c>
      <c r="C128" s="68">
        <f t="shared" si="20"/>
        <v>0</v>
      </c>
      <c r="D128" s="66">
        <f t="shared" si="20"/>
        <v>0</v>
      </c>
      <c r="E128" s="66">
        <f t="shared" si="20"/>
        <v>0</v>
      </c>
      <c r="F128" s="67"/>
      <c r="G128" s="68">
        <f t="shared" si="24"/>
        <v>0</v>
      </c>
      <c r="H128" s="66"/>
      <c r="I128" s="66"/>
      <c r="J128" s="72"/>
      <c r="K128" s="142"/>
      <c r="L128" s="140"/>
      <c r="M128" s="140"/>
      <c r="N128" s="139"/>
      <c r="O128" s="142"/>
      <c r="P128" s="140"/>
      <c r="Q128" s="140"/>
      <c r="R128" s="139"/>
      <c r="S128" s="68">
        <f t="shared" si="25"/>
        <v>0</v>
      </c>
      <c r="T128" s="66"/>
      <c r="U128" s="62"/>
      <c r="V128" s="72"/>
    </row>
    <row r="129" spans="1:22" ht="12.75">
      <c r="A129" s="137">
        <f t="shared" si="19"/>
        <v>121</v>
      </c>
      <c r="B129" s="64" t="s">
        <v>101</v>
      </c>
      <c r="C129" s="68">
        <f t="shared" si="20"/>
        <v>0</v>
      </c>
      <c r="D129" s="66">
        <f t="shared" si="20"/>
        <v>0</v>
      </c>
      <c r="E129" s="66">
        <f t="shared" si="20"/>
        <v>0</v>
      </c>
      <c r="F129" s="67"/>
      <c r="G129" s="68">
        <f t="shared" si="24"/>
        <v>0</v>
      </c>
      <c r="H129" s="66"/>
      <c r="I129" s="66"/>
      <c r="J129" s="72"/>
      <c r="K129" s="142"/>
      <c r="L129" s="140"/>
      <c r="M129" s="140"/>
      <c r="N129" s="139"/>
      <c r="O129" s="142"/>
      <c r="P129" s="140"/>
      <c r="Q129" s="140"/>
      <c r="R129" s="139"/>
      <c r="S129" s="68"/>
      <c r="T129" s="66"/>
      <c r="U129" s="62"/>
      <c r="V129" s="72"/>
    </row>
    <row r="130" spans="1:22" ht="12.75">
      <c r="A130" s="137">
        <f t="shared" si="19"/>
        <v>122</v>
      </c>
      <c r="B130" s="64" t="s">
        <v>102</v>
      </c>
      <c r="C130" s="68">
        <f t="shared" si="20"/>
        <v>0</v>
      </c>
      <c r="D130" s="66">
        <f t="shared" si="20"/>
        <v>0</v>
      </c>
      <c r="E130" s="66"/>
      <c r="F130" s="67"/>
      <c r="G130" s="68">
        <f t="shared" si="24"/>
        <v>0</v>
      </c>
      <c r="H130" s="66"/>
      <c r="I130" s="66"/>
      <c r="J130" s="72"/>
      <c r="K130" s="142"/>
      <c r="L130" s="140"/>
      <c r="M130" s="140"/>
      <c r="N130" s="139"/>
      <c r="O130" s="142"/>
      <c r="P130" s="140"/>
      <c r="Q130" s="140"/>
      <c r="R130" s="139"/>
      <c r="S130" s="68"/>
      <c r="T130" s="66"/>
      <c r="U130" s="62"/>
      <c r="V130" s="72"/>
    </row>
    <row r="131" spans="1:22" ht="12.75">
      <c r="A131" s="137">
        <f t="shared" si="19"/>
        <v>123</v>
      </c>
      <c r="B131" s="64" t="s">
        <v>122</v>
      </c>
      <c r="C131" s="68">
        <f t="shared" si="20"/>
        <v>0</v>
      </c>
      <c r="D131" s="66">
        <f t="shared" si="20"/>
        <v>0</v>
      </c>
      <c r="E131" s="66">
        <f t="shared" si="20"/>
        <v>0</v>
      </c>
      <c r="F131" s="67"/>
      <c r="G131" s="68">
        <f t="shared" si="24"/>
        <v>0</v>
      </c>
      <c r="H131" s="66"/>
      <c r="I131" s="66"/>
      <c r="J131" s="72"/>
      <c r="K131" s="142"/>
      <c r="L131" s="140"/>
      <c r="M131" s="140"/>
      <c r="N131" s="139"/>
      <c r="O131" s="142"/>
      <c r="P131" s="140"/>
      <c r="Q131" s="140"/>
      <c r="R131" s="139"/>
      <c r="S131" s="68">
        <f t="shared" si="25"/>
        <v>0</v>
      </c>
      <c r="T131" s="66"/>
      <c r="U131" s="62"/>
      <c r="V131" s="72"/>
    </row>
    <row r="132" spans="1:22" ht="12.75">
      <c r="A132" s="137">
        <f t="shared" si="19"/>
        <v>124</v>
      </c>
      <c r="B132" s="64" t="s">
        <v>103</v>
      </c>
      <c r="C132" s="68">
        <f t="shared" si="20"/>
        <v>0</v>
      </c>
      <c r="D132" s="66">
        <f t="shared" si="20"/>
        <v>0</v>
      </c>
      <c r="E132" s="66"/>
      <c r="F132" s="67"/>
      <c r="G132" s="75">
        <f t="shared" si="24"/>
        <v>0</v>
      </c>
      <c r="H132" s="66"/>
      <c r="I132" s="66"/>
      <c r="J132" s="72"/>
      <c r="K132" s="142"/>
      <c r="L132" s="140"/>
      <c r="M132" s="140"/>
      <c r="N132" s="139"/>
      <c r="O132" s="142"/>
      <c r="P132" s="140"/>
      <c r="Q132" s="140"/>
      <c r="R132" s="139"/>
      <c r="S132" s="68"/>
      <c r="T132" s="62"/>
      <c r="U132" s="62"/>
      <c r="V132" s="72"/>
    </row>
    <row r="133" spans="1:22" ht="12.75">
      <c r="A133" s="137">
        <f t="shared" si="19"/>
        <v>125</v>
      </c>
      <c r="B133" s="64" t="s">
        <v>252</v>
      </c>
      <c r="C133" s="68">
        <f t="shared" si="20"/>
        <v>0</v>
      </c>
      <c r="D133" s="66">
        <f t="shared" si="20"/>
        <v>0</v>
      </c>
      <c r="E133" s="66"/>
      <c r="F133" s="67"/>
      <c r="G133" s="75">
        <f>G134</f>
        <v>0</v>
      </c>
      <c r="H133" s="66"/>
      <c r="I133" s="66"/>
      <c r="J133" s="144"/>
      <c r="K133" s="149"/>
      <c r="L133" s="140"/>
      <c r="M133" s="140"/>
      <c r="N133" s="144"/>
      <c r="O133" s="149"/>
      <c r="P133" s="140"/>
      <c r="Q133" s="140"/>
      <c r="R133" s="144"/>
      <c r="S133" s="149"/>
      <c r="T133" s="140"/>
      <c r="U133" s="140"/>
      <c r="V133" s="144"/>
    </row>
    <row r="134" spans="1:22" ht="12.75">
      <c r="A134" s="137">
        <f t="shared" si="19"/>
        <v>126</v>
      </c>
      <c r="B134" s="64" t="s">
        <v>253</v>
      </c>
      <c r="C134" s="59">
        <f t="shared" si="20"/>
        <v>0</v>
      </c>
      <c r="D134" s="62">
        <f t="shared" si="20"/>
        <v>0</v>
      </c>
      <c r="E134" s="66"/>
      <c r="F134" s="67"/>
      <c r="G134" s="149">
        <f t="shared" si="24"/>
        <v>0</v>
      </c>
      <c r="H134" s="62"/>
      <c r="I134" s="66"/>
      <c r="J134" s="144"/>
      <c r="K134" s="149"/>
      <c r="L134" s="140"/>
      <c r="M134" s="140"/>
      <c r="N134" s="144"/>
      <c r="O134" s="149"/>
      <c r="P134" s="140"/>
      <c r="Q134" s="140"/>
      <c r="R134" s="144"/>
      <c r="S134" s="75"/>
      <c r="T134" s="66"/>
      <c r="U134" s="66"/>
      <c r="V134" s="76"/>
    </row>
    <row r="135" spans="1:22" ht="12.75">
      <c r="A135" s="137">
        <f t="shared" si="19"/>
        <v>127</v>
      </c>
      <c r="B135" s="64" t="s">
        <v>217</v>
      </c>
      <c r="C135" s="68">
        <f t="shared" si="20"/>
        <v>0</v>
      </c>
      <c r="D135" s="66">
        <f t="shared" si="20"/>
        <v>0</v>
      </c>
      <c r="E135" s="66"/>
      <c r="F135" s="67"/>
      <c r="G135" s="75">
        <f>G136+G137</f>
        <v>0</v>
      </c>
      <c r="H135" s="66"/>
      <c r="I135" s="140"/>
      <c r="J135" s="144"/>
      <c r="K135" s="149"/>
      <c r="L135" s="140"/>
      <c r="M135" s="140"/>
      <c r="N135" s="144"/>
      <c r="O135" s="149"/>
      <c r="P135" s="140"/>
      <c r="Q135" s="140"/>
      <c r="R135" s="144"/>
      <c r="S135" s="149"/>
      <c r="T135" s="140"/>
      <c r="U135" s="140"/>
      <c r="V135" s="144"/>
    </row>
    <row r="136" spans="1:22" ht="12.75">
      <c r="A136" s="137">
        <f t="shared" si="19"/>
        <v>128</v>
      </c>
      <c r="B136" s="80" t="s">
        <v>254</v>
      </c>
      <c r="C136" s="59">
        <f t="shared" si="20"/>
        <v>0</v>
      </c>
      <c r="D136" s="62">
        <f t="shared" si="20"/>
        <v>0</v>
      </c>
      <c r="E136" s="66"/>
      <c r="F136" s="67"/>
      <c r="G136" s="142">
        <f t="shared" si="24"/>
        <v>0</v>
      </c>
      <c r="H136" s="62"/>
      <c r="I136" s="66"/>
      <c r="J136" s="139"/>
      <c r="K136" s="142"/>
      <c r="L136" s="140"/>
      <c r="M136" s="140"/>
      <c r="N136" s="139"/>
      <c r="O136" s="142"/>
      <c r="P136" s="140"/>
      <c r="Q136" s="140"/>
      <c r="R136" s="139"/>
      <c r="S136" s="68"/>
      <c r="T136" s="66"/>
      <c r="U136" s="66"/>
      <c r="V136" s="69"/>
    </row>
    <row r="137" spans="1:22" ht="12.75">
      <c r="A137" s="137">
        <f t="shared" si="19"/>
        <v>129</v>
      </c>
      <c r="B137" s="185" t="s">
        <v>255</v>
      </c>
      <c r="C137" s="59">
        <f t="shared" si="20"/>
        <v>0</v>
      </c>
      <c r="D137" s="62">
        <f t="shared" si="20"/>
        <v>0</v>
      </c>
      <c r="E137" s="66"/>
      <c r="F137" s="67"/>
      <c r="G137" s="142">
        <f t="shared" si="24"/>
        <v>0</v>
      </c>
      <c r="H137" s="62"/>
      <c r="I137" s="66"/>
      <c r="J137" s="139"/>
      <c r="K137" s="142"/>
      <c r="L137" s="140"/>
      <c r="M137" s="140"/>
      <c r="N137" s="139"/>
      <c r="O137" s="142"/>
      <c r="P137" s="140"/>
      <c r="Q137" s="140"/>
      <c r="R137" s="139"/>
      <c r="S137" s="68"/>
      <c r="T137" s="66"/>
      <c r="U137" s="66"/>
      <c r="V137" s="69"/>
    </row>
    <row r="138" spans="1:22" ht="12.75">
      <c r="A138" s="137">
        <v>130</v>
      </c>
      <c r="B138" s="64" t="s">
        <v>190</v>
      </c>
      <c r="C138" s="68">
        <f>G138+K138+O138+S138</f>
        <v>37.467</v>
      </c>
      <c r="D138" s="66">
        <f>H138+L138+P138+T138</f>
        <v>37.467</v>
      </c>
      <c r="E138" s="66">
        <f t="shared" si="20"/>
        <v>18.872</v>
      </c>
      <c r="F138" s="67"/>
      <c r="G138" s="68">
        <f>+H138</f>
        <v>33.467</v>
      </c>
      <c r="H138" s="66">
        <v>33.467</v>
      </c>
      <c r="I138" s="66">
        <v>18.872</v>
      </c>
      <c r="J138" s="139"/>
      <c r="K138" s="142"/>
      <c r="L138" s="140"/>
      <c r="M138" s="140"/>
      <c r="N138" s="139"/>
      <c r="O138" s="142"/>
      <c r="P138" s="140"/>
      <c r="Q138" s="140"/>
      <c r="R138" s="139"/>
      <c r="S138" s="68">
        <f>T138+V138</f>
        <v>4</v>
      </c>
      <c r="T138" s="66">
        <v>4</v>
      </c>
      <c r="U138" s="66"/>
      <c r="V138" s="69"/>
    </row>
    <row r="139" spans="1:22" ht="13.5" thickBot="1">
      <c r="A139" s="166">
        <v>131</v>
      </c>
      <c r="B139" s="82" t="s">
        <v>234</v>
      </c>
      <c r="C139" s="86">
        <f>G139+K139+O139+S139</f>
        <v>27.848</v>
      </c>
      <c r="D139" s="84">
        <f>H139+L139+P139+T139</f>
        <v>27.848</v>
      </c>
      <c r="E139" s="84">
        <f>I139+M139+Q139+U139</f>
        <v>19.054</v>
      </c>
      <c r="F139" s="85"/>
      <c r="G139" s="97">
        <f>+H139</f>
        <v>27.448</v>
      </c>
      <c r="H139" s="96">
        <v>27.448</v>
      </c>
      <c r="I139" s="96">
        <v>19.054</v>
      </c>
      <c r="J139" s="169"/>
      <c r="K139" s="186"/>
      <c r="L139" s="187"/>
      <c r="M139" s="187"/>
      <c r="N139" s="188"/>
      <c r="O139" s="186"/>
      <c r="P139" s="187"/>
      <c r="Q139" s="187"/>
      <c r="R139" s="188"/>
      <c r="S139" s="68">
        <f>T139+V139</f>
        <v>0.4</v>
      </c>
      <c r="T139" s="84">
        <v>0.4</v>
      </c>
      <c r="U139" s="84"/>
      <c r="V139" s="87"/>
    </row>
    <row r="140" spans="1:22" ht="45.75" thickBot="1">
      <c r="A140" s="117">
        <v>132</v>
      </c>
      <c r="B140" s="189" t="s">
        <v>256</v>
      </c>
      <c r="C140" s="119">
        <f t="shared" si="20"/>
        <v>0</v>
      </c>
      <c r="D140" s="106">
        <f t="shared" si="20"/>
        <v>0</v>
      </c>
      <c r="E140" s="106">
        <f t="shared" si="20"/>
        <v>0</v>
      </c>
      <c r="F140" s="109">
        <f t="shared" si="20"/>
        <v>0</v>
      </c>
      <c r="G140" s="119">
        <f>G141+SUM(G157:G168)+G170+G173</f>
        <v>0</v>
      </c>
      <c r="H140" s="108">
        <f>H141+SUM(H157:H168)+H170+H173</f>
        <v>0</v>
      </c>
      <c r="I140" s="106">
        <f>I141+SUM(I157:I168)+I170+I173</f>
        <v>0</v>
      </c>
      <c r="J140" s="111">
        <f>J141+SUM(J157:J168)+J170+J173</f>
        <v>0</v>
      </c>
      <c r="K140" s="120">
        <f>K141+SUM(K158:K168)+K173</f>
        <v>0</v>
      </c>
      <c r="L140" s="106">
        <f>L141+SUM(L158:L168)+L173</f>
        <v>0</v>
      </c>
      <c r="M140" s="106">
        <f>M141+SUM(M157:M168)+M170+M173</f>
        <v>0</v>
      </c>
      <c r="N140" s="111"/>
      <c r="O140" s="119"/>
      <c r="P140" s="106"/>
      <c r="Q140" s="106"/>
      <c r="R140" s="111"/>
      <c r="S140" s="119">
        <f>S141+SUM(S157:S168)+S170+S173</f>
        <v>0</v>
      </c>
      <c r="T140" s="106">
        <f>T157+T173</f>
        <v>0</v>
      </c>
      <c r="U140" s="106">
        <f>U157+U173</f>
        <v>0</v>
      </c>
      <c r="V140" s="111"/>
    </row>
    <row r="141" spans="1:22" ht="12.75">
      <c r="A141" s="122">
        <f t="shared" si="19"/>
        <v>133</v>
      </c>
      <c r="B141" s="136" t="s">
        <v>202</v>
      </c>
      <c r="C141" s="131">
        <f t="shared" si="20"/>
        <v>0</v>
      </c>
      <c r="D141" s="129">
        <f t="shared" si="20"/>
        <v>0</v>
      </c>
      <c r="E141" s="129"/>
      <c r="F141" s="132">
        <f t="shared" si="20"/>
        <v>0</v>
      </c>
      <c r="G141" s="129">
        <f>SUM(G142:G156)</f>
        <v>0</v>
      </c>
      <c r="H141" s="129">
        <f>SUM(H142:H156)</f>
        <v>0</v>
      </c>
      <c r="I141" s="129"/>
      <c r="J141" s="133">
        <f>SUM(J142:J156)</f>
        <v>0</v>
      </c>
      <c r="K141" s="134">
        <f>SUM(K142:K153)+K154</f>
        <v>0</v>
      </c>
      <c r="L141" s="129">
        <f>SUM(L142:L153)</f>
        <v>0</v>
      </c>
      <c r="M141" s="129">
        <f>SUM(M142:M153)</f>
        <v>0</v>
      </c>
      <c r="N141" s="159"/>
      <c r="O141" s="178"/>
      <c r="P141" s="163"/>
      <c r="Q141" s="163"/>
      <c r="R141" s="159"/>
      <c r="S141" s="178"/>
      <c r="T141" s="163"/>
      <c r="U141" s="163"/>
      <c r="V141" s="159"/>
    </row>
    <row r="142" spans="1:22" ht="12.75">
      <c r="A142" s="137">
        <f t="shared" si="19"/>
        <v>134</v>
      </c>
      <c r="B142" s="80" t="s">
        <v>257</v>
      </c>
      <c r="C142" s="59">
        <f t="shared" si="20"/>
        <v>0</v>
      </c>
      <c r="D142" s="140">
        <f t="shared" si="20"/>
        <v>0</v>
      </c>
      <c r="E142" s="66"/>
      <c r="F142" s="69"/>
      <c r="G142" s="146">
        <f t="shared" si="24"/>
        <v>0</v>
      </c>
      <c r="H142" s="140"/>
      <c r="I142" s="140"/>
      <c r="J142" s="141"/>
      <c r="K142" s="142"/>
      <c r="L142" s="140"/>
      <c r="M142" s="140"/>
      <c r="N142" s="139"/>
      <c r="O142" s="142"/>
      <c r="P142" s="140"/>
      <c r="Q142" s="140"/>
      <c r="R142" s="139"/>
      <c r="S142" s="142"/>
      <c r="T142" s="140"/>
      <c r="U142" s="140"/>
      <c r="V142" s="139"/>
    </row>
    <row r="143" spans="1:22" ht="12.75">
      <c r="A143" s="137">
        <f>+A142+1</f>
        <v>135</v>
      </c>
      <c r="B143" s="80" t="s">
        <v>258</v>
      </c>
      <c r="C143" s="59">
        <f t="shared" si="20"/>
        <v>0</v>
      </c>
      <c r="D143" s="140">
        <f t="shared" si="20"/>
        <v>0</v>
      </c>
      <c r="E143" s="66"/>
      <c r="F143" s="69"/>
      <c r="G143" s="146">
        <f t="shared" si="24"/>
        <v>0</v>
      </c>
      <c r="H143" s="140"/>
      <c r="I143" s="140"/>
      <c r="J143" s="141"/>
      <c r="K143" s="142"/>
      <c r="L143" s="140"/>
      <c r="M143" s="140"/>
      <c r="N143" s="139"/>
      <c r="O143" s="142"/>
      <c r="P143" s="140"/>
      <c r="Q143" s="140"/>
      <c r="R143" s="139"/>
      <c r="S143" s="142"/>
      <c r="T143" s="140"/>
      <c r="U143" s="140"/>
      <c r="V143" s="139"/>
    </row>
    <row r="144" spans="1:22" ht="12.75">
      <c r="A144" s="137">
        <f>+A143+1</f>
        <v>136</v>
      </c>
      <c r="B144" s="80" t="s">
        <v>259</v>
      </c>
      <c r="C144" s="59">
        <f t="shared" si="20"/>
        <v>0</v>
      </c>
      <c r="D144" s="140">
        <f t="shared" si="20"/>
        <v>0</v>
      </c>
      <c r="E144" s="66"/>
      <c r="F144" s="69"/>
      <c r="G144" s="146">
        <f t="shared" si="24"/>
        <v>0</v>
      </c>
      <c r="H144" s="140"/>
      <c r="I144" s="140"/>
      <c r="J144" s="141"/>
      <c r="K144" s="142"/>
      <c r="L144" s="140"/>
      <c r="M144" s="140"/>
      <c r="N144" s="139"/>
      <c r="O144" s="142"/>
      <c r="P144" s="140"/>
      <c r="Q144" s="140"/>
      <c r="R144" s="139"/>
      <c r="S144" s="142"/>
      <c r="T144" s="140"/>
      <c r="U144" s="140"/>
      <c r="V144" s="139"/>
    </row>
    <row r="145" spans="1:22" ht="12.75">
      <c r="A145" s="137">
        <v>137</v>
      </c>
      <c r="B145" s="80" t="s">
        <v>260</v>
      </c>
      <c r="C145" s="59">
        <f t="shared" si="20"/>
        <v>0</v>
      </c>
      <c r="D145" s="140">
        <f t="shared" si="20"/>
        <v>0</v>
      </c>
      <c r="E145" s="66"/>
      <c r="F145" s="69"/>
      <c r="G145" s="146">
        <f t="shared" si="24"/>
        <v>0</v>
      </c>
      <c r="H145" s="138"/>
      <c r="I145" s="140"/>
      <c r="J145" s="141"/>
      <c r="K145" s="142"/>
      <c r="L145" s="140"/>
      <c r="M145" s="140"/>
      <c r="N145" s="139"/>
      <c r="O145" s="142"/>
      <c r="P145" s="140"/>
      <c r="Q145" s="140"/>
      <c r="R145" s="139"/>
      <c r="S145" s="142"/>
      <c r="T145" s="140"/>
      <c r="U145" s="140"/>
      <c r="V145" s="139"/>
    </row>
    <row r="146" spans="1:22" ht="12.75">
      <c r="A146" s="137">
        <v>138</v>
      </c>
      <c r="B146" s="165" t="s">
        <v>261</v>
      </c>
      <c r="C146" s="59">
        <f t="shared" si="20"/>
        <v>0</v>
      </c>
      <c r="D146" s="140">
        <f t="shared" si="20"/>
        <v>0</v>
      </c>
      <c r="E146" s="66"/>
      <c r="F146" s="69"/>
      <c r="G146" s="146">
        <f t="shared" si="24"/>
        <v>0</v>
      </c>
      <c r="H146" s="140"/>
      <c r="I146" s="140"/>
      <c r="J146" s="141"/>
      <c r="K146" s="142"/>
      <c r="L146" s="140"/>
      <c r="M146" s="140"/>
      <c r="N146" s="139"/>
      <c r="O146" s="142"/>
      <c r="P146" s="140"/>
      <c r="Q146" s="140"/>
      <c r="R146" s="139"/>
      <c r="S146" s="142"/>
      <c r="T146" s="140"/>
      <c r="U146" s="140"/>
      <c r="V146" s="139"/>
    </row>
    <row r="147" spans="1:22" ht="12.75">
      <c r="A147" s="137">
        <f>+A146+1</f>
        <v>139</v>
      </c>
      <c r="B147" s="80" t="s">
        <v>262</v>
      </c>
      <c r="C147" s="59">
        <f t="shared" si="20"/>
        <v>0</v>
      </c>
      <c r="D147" s="140">
        <f t="shared" si="20"/>
        <v>0</v>
      </c>
      <c r="E147" s="66"/>
      <c r="F147" s="69"/>
      <c r="G147" s="146"/>
      <c r="H147" s="140"/>
      <c r="I147" s="140"/>
      <c r="J147" s="141"/>
      <c r="K147" s="142">
        <f>L147+N147</f>
        <v>0</v>
      </c>
      <c r="L147" s="140"/>
      <c r="M147" s="140"/>
      <c r="N147" s="139"/>
      <c r="O147" s="142"/>
      <c r="P147" s="140"/>
      <c r="Q147" s="140"/>
      <c r="R147" s="139"/>
      <c r="S147" s="142"/>
      <c r="T147" s="140"/>
      <c r="U147" s="140"/>
      <c r="V147" s="139"/>
    </row>
    <row r="148" spans="1:22" ht="12.75">
      <c r="A148" s="137">
        <f>+A147+1</f>
        <v>140</v>
      </c>
      <c r="B148" s="80" t="s">
        <v>263</v>
      </c>
      <c r="C148" s="59">
        <f t="shared" si="20"/>
        <v>0</v>
      </c>
      <c r="D148" s="140">
        <f t="shared" si="20"/>
        <v>0</v>
      </c>
      <c r="E148" s="66"/>
      <c r="F148" s="69"/>
      <c r="G148" s="146"/>
      <c r="H148" s="140"/>
      <c r="I148" s="140"/>
      <c r="J148" s="141"/>
      <c r="K148" s="142">
        <f>L148+N148</f>
        <v>0</v>
      </c>
      <c r="L148" s="140"/>
      <c r="M148" s="140"/>
      <c r="N148" s="139"/>
      <c r="O148" s="142"/>
      <c r="P148" s="140"/>
      <c r="Q148" s="140"/>
      <c r="R148" s="139"/>
      <c r="S148" s="142"/>
      <c r="T148" s="140"/>
      <c r="U148" s="140"/>
      <c r="V148" s="139"/>
    </row>
    <row r="149" spans="1:22" ht="12.75">
      <c r="A149" s="137">
        <v>141</v>
      </c>
      <c r="B149" s="80" t="s">
        <v>264</v>
      </c>
      <c r="C149" s="59"/>
      <c r="D149" s="140"/>
      <c r="E149" s="66"/>
      <c r="F149" s="69"/>
      <c r="G149" s="146"/>
      <c r="H149" s="140"/>
      <c r="I149" s="140"/>
      <c r="J149" s="141"/>
      <c r="K149" s="142">
        <f>L149+N149</f>
        <v>0</v>
      </c>
      <c r="L149" s="140"/>
      <c r="M149" s="140"/>
      <c r="N149" s="139"/>
      <c r="O149" s="142"/>
      <c r="P149" s="140"/>
      <c r="Q149" s="140"/>
      <c r="R149" s="139"/>
      <c r="S149" s="142"/>
      <c r="T149" s="140"/>
      <c r="U149" s="140"/>
      <c r="V149" s="139"/>
    </row>
    <row r="150" spans="1:22" ht="12.75">
      <c r="A150" s="137">
        <v>142</v>
      </c>
      <c r="B150" s="80" t="s">
        <v>265</v>
      </c>
      <c r="C150" s="59">
        <f t="shared" si="20"/>
        <v>0</v>
      </c>
      <c r="D150" s="140">
        <f t="shared" si="20"/>
        <v>0</v>
      </c>
      <c r="E150" s="66"/>
      <c r="F150" s="69"/>
      <c r="G150" s="146">
        <f t="shared" si="24"/>
        <v>0</v>
      </c>
      <c r="H150" s="140"/>
      <c r="I150" s="140"/>
      <c r="J150" s="141"/>
      <c r="K150" s="142"/>
      <c r="L150" s="140"/>
      <c r="M150" s="140"/>
      <c r="N150" s="139"/>
      <c r="O150" s="142"/>
      <c r="P150" s="140"/>
      <c r="Q150" s="140"/>
      <c r="R150" s="139"/>
      <c r="S150" s="142"/>
      <c r="T150" s="140"/>
      <c r="U150" s="140"/>
      <c r="V150" s="139"/>
    </row>
    <row r="151" spans="1:22" ht="38.25">
      <c r="A151" s="190">
        <v>143</v>
      </c>
      <c r="B151" s="191" t="s">
        <v>266</v>
      </c>
      <c r="C151" s="192">
        <f t="shared" si="20"/>
        <v>0</v>
      </c>
      <c r="D151" s="193">
        <f>H151+L151+P151+T151</f>
        <v>0</v>
      </c>
      <c r="E151" s="194"/>
      <c r="F151" s="195"/>
      <c r="G151" s="196">
        <f t="shared" si="24"/>
        <v>0</v>
      </c>
      <c r="H151" s="197"/>
      <c r="I151" s="198"/>
      <c r="J151" s="199"/>
      <c r="K151" s="142"/>
      <c r="L151" s="198"/>
      <c r="M151" s="198"/>
      <c r="N151" s="200"/>
      <c r="O151" s="201"/>
      <c r="P151" s="198"/>
      <c r="Q151" s="198"/>
      <c r="R151" s="200"/>
      <c r="S151" s="81"/>
      <c r="T151" s="198"/>
      <c r="U151" s="198"/>
      <c r="V151" s="200"/>
    </row>
    <row r="152" spans="1:22" ht="12.75">
      <c r="A152" s="190">
        <v>144</v>
      </c>
      <c r="B152" s="191" t="s">
        <v>267</v>
      </c>
      <c r="C152" s="192">
        <f t="shared" si="20"/>
        <v>0</v>
      </c>
      <c r="D152" s="193">
        <f>H152+L152+P152+T152</f>
        <v>0</v>
      </c>
      <c r="E152" s="193">
        <f>I152+M152+Q152+U152</f>
        <v>0</v>
      </c>
      <c r="F152" s="195"/>
      <c r="G152" s="196"/>
      <c r="H152" s="197"/>
      <c r="I152" s="198"/>
      <c r="J152" s="199"/>
      <c r="K152" s="142">
        <f>L152+N152</f>
        <v>0</v>
      </c>
      <c r="L152" s="198"/>
      <c r="M152" s="198"/>
      <c r="N152" s="200"/>
      <c r="O152" s="201"/>
      <c r="P152" s="198"/>
      <c r="Q152" s="198"/>
      <c r="R152" s="200"/>
      <c r="S152" s="81"/>
      <c r="T152" s="198"/>
      <c r="U152" s="198"/>
      <c r="V152" s="200"/>
    </row>
    <row r="153" spans="1:22" ht="25.5">
      <c r="A153" s="137">
        <v>145</v>
      </c>
      <c r="B153" s="150" t="s">
        <v>268</v>
      </c>
      <c r="C153" s="59">
        <f t="shared" si="20"/>
        <v>0</v>
      </c>
      <c r="D153" s="193"/>
      <c r="E153" s="66"/>
      <c r="F153" s="72">
        <f t="shared" si="20"/>
        <v>0</v>
      </c>
      <c r="G153" s="196">
        <f t="shared" si="24"/>
        <v>0</v>
      </c>
      <c r="H153" s="140"/>
      <c r="I153" s="140"/>
      <c r="J153" s="141"/>
      <c r="K153" s="142"/>
      <c r="L153" s="140"/>
      <c r="M153" s="140"/>
      <c r="N153" s="139"/>
      <c r="O153" s="142"/>
      <c r="P153" s="140"/>
      <c r="Q153" s="140"/>
      <c r="R153" s="139"/>
      <c r="S153" s="142"/>
      <c r="T153" s="140"/>
      <c r="U153" s="140"/>
      <c r="V153" s="139"/>
    </row>
    <row r="154" spans="1:22" ht="25.5">
      <c r="A154" s="137">
        <v>146</v>
      </c>
      <c r="B154" s="202" t="s">
        <v>174</v>
      </c>
      <c r="C154" s="59">
        <f t="shared" si="20"/>
        <v>0</v>
      </c>
      <c r="D154" s="193"/>
      <c r="E154" s="66"/>
      <c r="F154" s="72">
        <f t="shared" si="20"/>
        <v>0</v>
      </c>
      <c r="G154" s="196">
        <f t="shared" si="24"/>
        <v>0</v>
      </c>
      <c r="H154" s="140"/>
      <c r="I154" s="140"/>
      <c r="J154" s="141"/>
      <c r="K154" s="142"/>
      <c r="L154" s="140"/>
      <c r="M154" s="140"/>
      <c r="N154" s="139"/>
      <c r="O154" s="142"/>
      <c r="P154" s="140"/>
      <c r="Q154" s="140"/>
      <c r="R154" s="139"/>
      <c r="S154" s="142"/>
      <c r="T154" s="140"/>
      <c r="U154" s="140"/>
      <c r="V154" s="139"/>
    </row>
    <row r="155" spans="1:22" ht="12.75">
      <c r="A155" s="137">
        <v>147</v>
      </c>
      <c r="B155" s="202" t="s">
        <v>269</v>
      </c>
      <c r="C155" s="59">
        <f t="shared" si="20"/>
        <v>0</v>
      </c>
      <c r="D155" s="193">
        <f>H155+L155+P155+T155</f>
        <v>0</v>
      </c>
      <c r="E155" s="66"/>
      <c r="F155" s="72"/>
      <c r="G155" s="196">
        <f t="shared" si="24"/>
        <v>0</v>
      </c>
      <c r="H155" s="140"/>
      <c r="I155" s="140"/>
      <c r="J155" s="141"/>
      <c r="K155" s="142"/>
      <c r="L155" s="140"/>
      <c r="M155" s="140"/>
      <c r="N155" s="139"/>
      <c r="O155" s="142"/>
      <c r="P155" s="140"/>
      <c r="Q155" s="140"/>
      <c r="R155" s="139"/>
      <c r="S155" s="142"/>
      <c r="T155" s="140"/>
      <c r="U155" s="140"/>
      <c r="V155" s="139"/>
    </row>
    <row r="156" spans="1:22" ht="12.75">
      <c r="A156" s="137">
        <v>148</v>
      </c>
      <c r="B156" s="202" t="s">
        <v>270</v>
      </c>
      <c r="C156" s="59">
        <f t="shared" si="20"/>
        <v>0</v>
      </c>
      <c r="D156" s="193">
        <f>H156+L156+P156+T156</f>
        <v>0</v>
      </c>
      <c r="E156" s="66"/>
      <c r="F156" s="72"/>
      <c r="G156" s="196">
        <f t="shared" si="24"/>
        <v>0</v>
      </c>
      <c r="H156" s="140"/>
      <c r="I156" s="140"/>
      <c r="J156" s="141"/>
      <c r="K156" s="142"/>
      <c r="L156" s="140"/>
      <c r="M156" s="140"/>
      <c r="N156" s="139"/>
      <c r="O156" s="142"/>
      <c r="P156" s="140"/>
      <c r="Q156" s="140"/>
      <c r="R156" s="139"/>
      <c r="S156" s="142"/>
      <c r="T156" s="140"/>
      <c r="U156" s="140"/>
      <c r="V156" s="139"/>
    </row>
    <row r="157" spans="1:22" ht="12.75">
      <c r="A157" s="137">
        <v>149</v>
      </c>
      <c r="B157" s="64" t="s">
        <v>121</v>
      </c>
      <c r="C157" s="68">
        <f t="shared" si="20"/>
        <v>0</v>
      </c>
      <c r="D157" s="66">
        <f t="shared" si="20"/>
        <v>0</v>
      </c>
      <c r="E157" s="66">
        <f t="shared" si="20"/>
        <v>0</v>
      </c>
      <c r="F157" s="69"/>
      <c r="G157" s="65">
        <f t="shared" si="24"/>
        <v>0</v>
      </c>
      <c r="H157" s="66"/>
      <c r="I157" s="66"/>
      <c r="J157" s="67"/>
      <c r="K157" s="68"/>
      <c r="L157" s="66"/>
      <c r="M157" s="66"/>
      <c r="N157" s="139"/>
      <c r="O157" s="142"/>
      <c r="P157" s="140"/>
      <c r="Q157" s="140"/>
      <c r="R157" s="139"/>
      <c r="S157" s="68">
        <f>T157+V157</f>
        <v>0</v>
      </c>
      <c r="T157" s="66"/>
      <c r="U157" s="66"/>
      <c r="V157" s="69"/>
    </row>
    <row r="158" spans="1:22" ht="12.75">
      <c r="A158" s="137">
        <f aca="true" t="shared" si="26" ref="A158:A205">+A157+1</f>
        <v>150</v>
      </c>
      <c r="B158" s="64" t="s">
        <v>95</v>
      </c>
      <c r="C158" s="68">
        <f t="shared" si="20"/>
        <v>0</v>
      </c>
      <c r="D158" s="66">
        <f t="shared" si="20"/>
        <v>0</v>
      </c>
      <c r="E158" s="66">
        <f t="shared" si="20"/>
        <v>0</v>
      </c>
      <c r="F158" s="69"/>
      <c r="G158" s="65"/>
      <c r="H158" s="62"/>
      <c r="I158" s="62"/>
      <c r="J158" s="70"/>
      <c r="K158" s="68">
        <f aca="true" t="shared" si="27" ref="K158:K169">L158+N158</f>
        <v>0</v>
      </c>
      <c r="L158" s="66"/>
      <c r="M158" s="66"/>
      <c r="N158" s="72"/>
      <c r="O158" s="142"/>
      <c r="P158" s="140"/>
      <c r="Q158" s="140"/>
      <c r="R158" s="139"/>
      <c r="S158" s="142"/>
      <c r="T158" s="140"/>
      <c r="U158" s="140"/>
      <c r="V158" s="139"/>
    </row>
    <row r="159" spans="1:22" ht="12.75">
      <c r="A159" s="137">
        <f t="shared" si="26"/>
        <v>151</v>
      </c>
      <c r="B159" s="64" t="s">
        <v>96</v>
      </c>
      <c r="C159" s="68">
        <f t="shared" si="20"/>
        <v>0</v>
      </c>
      <c r="D159" s="66">
        <f t="shared" si="20"/>
        <v>0</v>
      </c>
      <c r="E159" s="66">
        <f t="shared" si="20"/>
        <v>0</v>
      </c>
      <c r="F159" s="69"/>
      <c r="G159" s="65"/>
      <c r="H159" s="62"/>
      <c r="I159" s="62"/>
      <c r="J159" s="70"/>
      <c r="K159" s="68">
        <f t="shared" si="27"/>
        <v>0</v>
      </c>
      <c r="L159" s="66"/>
      <c r="M159" s="66"/>
      <c r="N159" s="72"/>
      <c r="O159" s="142"/>
      <c r="P159" s="140"/>
      <c r="Q159" s="140"/>
      <c r="R159" s="139"/>
      <c r="S159" s="142"/>
      <c r="T159" s="140"/>
      <c r="U159" s="140"/>
      <c r="V159" s="139"/>
    </row>
    <row r="160" spans="1:22" ht="12.75">
      <c r="A160" s="137">
        <f t="shared" si="26"/>
        <v>152</v>
      </c>
      <c r="B160" s="64" t="s">
        <v>97</v>
      </c>
      <c r="C160" s="68">
        <f t="shared" si="20"/>
        <v>0</v>
      </c>
      <c r="D160" s="66">
        <f t="shared" si="20"/>
        <v>0</v>
      </c>
      <c r="E160" s="66">
        <f t="shared" si="20"/>
        <v>0</v>
      </c>
      <c r="F160" s="69"/>
      <c r="G160" s="65"/>
      <c r="H160" s="62"/>
      <c r="I160" s="62"/>
      <c r="J160" s="70"/>
      <c r="K160" s="68">
        <f t="shared" si="27"/>
        <v>0</v>
      </c>
      <c r="L160" s="66"/>
      <c r="M160" s="66"/>
      <c r="N160" s="72"/>
      <c r="O160" s="142"/>
      <c r="P160" s="140"/>
      <c r="Q160" s="140"/>
      <c r="R160" s="139"/>
      <c r="S160" s="142"/>
      <c r="T160" s="140"/>
      <c r="U160" s="140"/>
      <c r="V160" s="139"/>
    </row>
    <row r="161" spans="1:22" ht="12.75">
      <c r="A161" s="137">
        <f t="shared" si="26"/>
        <v>153</v>
      </c>
      <c r="B161" s="64" t="s">
        <v>98</v>
      </c>
      <c r="C161" s="68">
        <f t="shared" si="20"/>
        <v>0</v>
      </c>
      <c r="D161" s="66">
        <f t="shared" si="20"/>
        <v>0</v>
      </c>
      <c r="E161" s="66">
        <f t="shared" si="20"/>
        <v>0</v>
      </c>
      <c r="F161" s="69"/>
      <c r="G161" s="65"/>
      <c r="H161" s="62"/>
      <c r="I161" s="62"/>
      <c r="J161" s="70"/>
      <c r="K161" s="68">
        <f t="shared" si="27"/>
        <v>0</v>
      </c>
      <c r="L161" s="66"/>
      <c r="M161" s="66"/>
      <c r="N161" s="72"/>
      <c r="O161" s="142"/>
      <c r="P161" s="140"/>
      <c r="Q161" s="140"/>
      <c r="R161" s="139"/>
      <c r="S161" s="142"/>
      <c r="T161" s="140"/>
      <c r="U161" s="140"/>
      <c r="V161" s="139"/>
    </row>
    <row r="162" spans="1:22" ht="12.75">
      <c r="A162" s="137">
        <f t="shared" si="26"/>
        <v>154</v>
      </c>
      <c r="B162" s="64" t="s">
        <v>99</v>
      </c>
      <c r="C162" s="68">
        <f t="shared" si="20"/>
        <v>0</v>
      </c>
      <c r="D162" s="66">
        <f t="shared" si="20"/>
        <v>0</v>
      </c>
      <c r="E162" s="66">
        <f t="shared" si="20"/>
        <v>0</v>
      </c>
      <c r="F162" s="69"/>
      <c r="G162" s="65"/>
      <c r="H162" s="62"/>
      <c r="I162" s="62"/>
      <c r="J162" s="70"/>
      <c r="K162" s="68">
        <f t="shared" si="27"/>
        <v>0</v>
      </c>
      <c r="L162" s="66"/>
      <c r="M162" s="66"/>
      <c r="N162" s="72"/>
      <c r="O162" s="142"/>
      <c r="P162" s="140"/>
      <c r="Q162" s="140"/>
      <c r="R162" s="139"/>
      <c r="S162" s="142"/>
      <c r="T162" s="140"/>
      <c r="U162" s="140"/>
      <c r="V162" s="139"/>
    </row>
    <row r="163" spans="1:22" ht="12.75">
      <c r="A163" s="137">
        <f t="shared" si="26"/>
        <v>155</v>
      </c>
      <c r="B163" s="64" t="s">
        <v>100</v>
      </c>
      <c r="C163" s="68">
        <f t="shared" si="20"/>
        <v>0</v>
      </c>
      <c r="D163" s="66">
        <f t="shared" si="20"/>
        <v>0</v>
      </c>
      <c r="E163" s="66">
        <f t="shared" si="20"/>
        <v>0</v>
      </c>
      <c r="F163" s="69"/>
      <c r="G163" s="65"/>
      <c r="H163" s="62"/>
      <c r="I163" s="62"/>
      <c r="J163" s="70"/>
      <c r="K163" s="68">
        <f t="shared" si="27"/>
        <v>0</v>
      </c>
      <c r="L163" s="66"/>
      <c r="M163" s="66"/>
      <c r="N163" s="72"/>
      <c r="O163" s="142"/>
      <c r="P163" s="140"/>
      <c r="Q163" s="140"/>
      <c r="R163" s="139"/>
      <c r="S163" s="142"/>
      <c r="T163" s="140"/>
      <c r="U163" s="140"/>
      <c r="V163" s="139"/>
    </row>
    <row r="164" spans="1:22" ht="12.75">
      <c r="A164" s="137">
        <f t="shared" si="26"/>
        <v>156</v>
      </c>
      <c r="B164" s="64" t="s">
        <v>101</v>
      </c>
      <c r="C164" s="68">
        <f t="shared" si="20"/>
        <v>0</v>
      </c>
      <c r="D164" s="66">
        <f t="shared" si="20"/>
        <v>0</v>
      </c>
      <c r="E164" s="66">
        <f t="shared" si="20"/>
        <v>0</v>
      </c>
      <c r="F164" s="69"/>
      <c r="G164" s="65"/>
      <c r="H164" s="62"/>
      <c r="I164" s="62"/>
      <c r="J164" s="70"/>
      <c r="K164" s="68">
        <f t="shared" si="27"/>
        <v>0</v>
      </c>
      <c r="L164" s="66"/>
      <c r="M164" s="66"/>
      <c r="N164" s="72"/>
      <c r="O164" s="142"/>
      <c r="P164" s="140"/>
      <c r="Q164" s="140"/>
      <c r="R164" s="139"/>
      <c r="S164" s="142"/>
      <c r="T164" s="140"/>
      <c r="U164" s="140"/>
      <c r="V164" s="139"/>
    </row>
    <row r="165" spans="1:22" ht="12.75">
      <c r="A165" s="137">
        <f t="shared" si="26"/>
        <v>157</v>
      </c>
      <c r="B165" s="64" t="s">
        <v>102</v>
      </c>
      <c r="C165" s="68">
        <f aca="true" t="shared" si="28" ref="C165:E174">G165+K165+O165+S165</f>
        <v>0</v>
      </c>
      <c r="D165" s="66">
        <f t="shared" si="28"/>
        <v>0</v>
      </c>
      <c r="E165" s="66">
        <f t="shared" si="28"/>
        <v>0</v>
      </c>
      <c r="F165" s="69"/>
      <c r="G165" s="65"/>
      <c r="H165" s="62"/>
      <c r="I165" s="62"/>
      <c r="J165" s="70"/>
      <c r="K165" s="68">
        <f t="shared" si="27"/>
        <v>0</v>
      </c>
      <c r="L165" s="66"/>
      <c r="M165" s="66"/>
      <c r="N165" s="72"/>
      <c r="O165" s="142"/>
      <c r="P165" s="140"/>
      <c r="Q165" s="140"/>
      <c r="R165" s="139"/>
      <c r="S165" s="142"/>
      <c r="T165" s="140"/>
      <c r="U165" s="140"/>
      <c r="V165" s="139"/>
    </row>
    <row r="166" spans="1:22" ht="12.75">
      <c r="A166" s="137">
        <f t="shared" si="26"/>
        <v>158</v>
      </c>
      <c r="B166" s="64" t="s">
        <v>122</v>
      </c>
      <c r="C166" s="68">
        <f t="shared" si="28"/>
        <v>0</v>
      </c>
      <c r="D166" s="66">
        <f t="shared" si="28"/>
        <v>0</v>
      </c>
      <c r="E166" s="66">
        <f t="shared" si="28"/>
        <v>0</v>
      </c>
      <c r="F166" s="69"/>
      <c r="G166" s="65">
        <f t="shared" si="24"/>
        <v>0</v>
      </c>
      <c r="H166" s="66"/>
      <c r="I166" s="62"/>
      <c r="J166" s="70"/>
      <c r="K166" s="68">
        <f t="shared" si="27"/>
        <v>0</v>
      </c>
      <c r="L166" s="66"/>
      <c r="M166" s="66"/>
      <c r="N166" s="72"/>
      <c r="O166" s="142"/>
      <c r="P166" s="140"/>
      <c r="Q166" s="140"/>
      <c r="R166" s="139"/>
      <c r="S166" s="142"/>
      <c r="T166" s="140"/>
      <c r="U166" s="140"/>
      <c r="V166" s="139"/>
    </row>
    <row r="167" spans="1:22" ht="12.75">
      <c r="A167" s="137">
        <f t="shared" si="26"/>
        <v>159</v>
      </c>
      <c r="B167" s="64" t="s">
        <v>103</v>
      </c>
      <c r="C167" s="68">
        <f t="shared" si="28"/>
        <v>0</v>
      </c>
      <c r="D167" s="66">
        <f t="shared" si="28"/>
        <v>0</v>
      </c>
      <c r="E167" s="66">
        <f t="shared" si="28"/>
        <v>0</v>
      </c>
      <c r="F167" s="69"/>
      <c r="G167" s="65"/>
      <c r="H167" s="62"/>
      <c r="I167" s="62"/>
      <c r="J167" s="70"/>
      <c r="K167" s="68">
        <f t="shared" si="27"/>
        <v>0</v>
      </c>
      <c r="L167" s="66"/>
      <c r="M167" s="66"/>
      <c r="N167" s="72"/>
      <c r="O167" s="142"/>
      <c r="P167" s="140"/>
      <c r="Q167" s="140"/>
      <c r="R167" s="139"/>
      <c r="S167" s="142"/>
      <c r="T167" s="140"/>
      <c r="U167" s="140"/>
      <c r="V167" s="139"/>
    </row>
    <row r="168" spans="1:22" ht="12.75">
      <c r="A168" s="137">
        <f t="shared" si="26"/>
        <v>160</v>
      </c>
      <c r="B168" s="94" t="s">
        <v>197</v>
      </c>
      <c r="C168" s="68">
        <f t="shared" si="28"/>
        <v>0</v>
      </c>
      <c r="D168" s="66">
        <f t="shared" si="28"/>
        <v>0</v>
      </c>
      <c r="E168" s="66">
        <f t="shared" si="28"/>
        <v>0</v>
      </c>
      <c r="F168" s="69"/>
      <c r="G168" s="147"/>
      <c r="H168" s="140"/>
      <c r="I168" s="140"/>
      <c r="J168" s="147"/>
      <c r="K168" s="75">
        <f t="shared" si="27"/>
        <v>0</v>
      </c>
      <c r="L168" s="66"/>
      <c r="M168" s="66"/>
      <c r="N168" s="144"/>
      <c r="O168" s="149"/>
      <c r="P168" s="140"/>
      <c r="Q168" s="140"/>
      <c r="R168" s="144"/>
      <c r="S168" s="149"/>
      <c r="T168" s="140"/>
      <c r="U168" s="140"/>
      <c r="V168" s="144"/>
    </row>
    <row r="169" spans="1:22" ht="12.75">
      <c r="A169" s="137">
        <f t="shared" si="26"/>
        <v>161</v>
      </c>
      <c r="B169" s="80" t="s">
        <v>271</v>
      </c>
      <c r="C169" s="59">
        <f t="shared" si="28"/>
        <v>0</v>
      </c>
      <c r="D169" s="62">
        <f t="shared" si="28"/>
        <v>0</v>
      </c>
      <c r="E169" s="62">
        <f t="shared" si="28"/>
        <v>0</v>
      </c>
      <c r="F169" s="69"/>
      <c r="G169" s="147"/>
      <c r="H169" s="66"/>
      <c r="I169" s="66"/>
      <c r="J169" s="143"/>
      <c r="K169" s="203">
        <f t="shared" si="27"/>
        <v>0</v>
      </c>
      <c r="L169" s="62"/>
      <c r="M169" s="62"/>
      <c r="N169" s="144"/>
      <c r="O169" s="149"/>
      <c r="P169" s="140"/>
      <c r="Q169" s="140"/>
      <c r="R169" s="144"/>
      <c r="S169" s="149"/>
      <c r="T169" s="140"/>
      <c r="U169" s="140"/>
      <c r="V169" s="144"/>
    </row>
    <row r="170" spans="1:22" ht="12.75">
      <c r="A170" s="137">
        <f t="shared" si="26"/>
        <v>162</v>
      </c>
      <c r="B170" s="64" t="s">
        <v>143</v>
      </c>
      <c r="C170" s="68">
        <f t="shared" si="28"/>
        <v>0</v>
      </c>
      <c r="D170" s="66">
        <f t="shared" si="28"/>
        <v>0</v>
      </c>
      <c r="E170" s="66"/>
      <c r="F170" s="69"/>
      <c r="G170" s="143">
        <f>G171+G172</f>
        <v>0</v>
      </c>
      <c r="H170" s="66"/>
      <c r="I170" s="140"/>
      <c r="J170" s="147"/>
      <c r="K170" s="149"/>
      <c r="L170" s="140"/>
      <c r="M170" s="140"/>
      <c r="N170" s="144"/>
      <c r="O170" s="149"/>
      <c r="P170" s="140"/>
      <c r="Q170" s="140"/>
      <c r="R170" s="144"/>
      <c r="S170" s="149"/>
      <c r="T170" s="140"/>
      <c r="U170" s="140"/>
      <c r="V170" s="144"/>
    </row>
    <row r="171" spans="1:22" ht="12.75">
      <c r="A171" s="137">
        <f t="shared" si="26"/>
        <v>163</v>
      </c>
      <c r="B171" s="165" t="s">
        <v>272</v>
      </c>
      <c r="C171" s="59">
        <f t="shared" si="28"/>
        <v>0</v>
      </c>
      <c r="D171" s="140">
        <f t="shared" si="28"/>
        <v>0</v>
      </c>
      <c r="E171" s="140"/>
      <c r="F171" s="139"/>
      <c r="G171" s="147">
        <f t="shared" si="24"/>
        <v>0</v>
      </c>
      <c r="H171" s="140"/>
      <c r="I171" s="140"/>
      <c r="J171" s="147"/>
      <c r="K171" s="149"/>
      <c r="L171" s="140"/>
      <c r="M171" s="140"/>
      <c r="N171" s="144"/>
      <c r="O171" s="149"/>
      <c r="P171" s="140"/>
      <c r="Q171" s="140"/>
      <c r="R171" s="144"/>
      <c r="S171" s="149"/>
      <c r="T171" s="140"/>
      <c r="U171" s="140"/>
      <c r="V171" s="144"/>
    </row>
    <row r="172" spans="1:22" ht="12.75">
      <c r="A172" s="137">
        <f t="shared" si="26"/>
        <v>164</v>
      </c>
      <c r="B172" s="80" t="s">
        <v>273</v>
      </c>
      <c r="C172" s="59">
        <f t="shared" si="28"/>
        <v>0</v>
      </c>
      <c r="D172" s="140">
        <f t="shared" si="28"/>
        <v>0</v>
      </c>
      <c r="E172" s="140"/>
      <c r="F172" s="139"/>
      <c r="G172" s="147">
        <f aca="true" t="shared" si="29" ref="G172:G207">H172+J172</f>
        <v>0</v>
      </c>
      <c r="H172" s="140"/>
      <c r="I172" s="140"/>
      <c r="J172" s="147"/>
      <c r="K172" s="149"/>
      <c r="L172" s="140"/>
      <c r="M172" s="140"/>
      <c r="N172" s="144"/>
      <c r="O172" s="149"/>
      <c r="P172" s="140"/>
      <c r="Q172" s="140"/>
      <c r="R172" s="144"/>
      <c r="S172" s="149"/>
      <c r="T172" s="140"/>
      <c r="U172" s="140"/>
      <c r="V172" s="144"/>
    </row>
    <row r="173" spans="1:22" ht="12.75">
      <c r="A173" s="137">
        <v>165</v>
      </c>
      <c r="B173" s="64" t="s">
        <v>94</v>
      </c>
      <c r="C173" s="68">
        <f t="shared" si="28"/>
        <v>0</v>
      </c>
      <c r="D173" s="66">
        <f t="shared" si="28"/>
        <v>0</v>
      </c>
      <c r="E173" s="66">
        <f>I173+M173+Q173+U173</f>
        <v>0</v>
      </c>
      <c r="F173" s="69"/>
      <c r="G173" s="65"/>
      <c r="H173" s="66"/>
      <c r="I173" s="66"/>
      <c r="J173" s="141"/>
      <c r="K173" s="75">
        <f>L173+N173</f>
        <v>0</v>
      </c>
      <c r="L173" s="66"/>
      <c r="M173" s="66"/>
      <c r="N173" s="139"/>
      <c r="O173" s="142"/>
      <c r="P173" s="140"/>
      <c r="Q173" s="140"/>
      <c r="R173" s="139"/>
      <c r="S173" s="68">
        <f>T173+V173</f>
        <v>0</v>
      </c>
      <c r="T173" s="66"/>
      <c r="U173" s="66"/>
      <c r="V173" s="139"/>
    </row>
    <row r="174" spans="1:22" ht="13.5" thickBot="1">
      <c r="A174" s="166">
        <f t="shared" si="26"/>
        <v>166</v>
      </c>
      <c r="B174" s="204" t="s">
        <v>274</v>
      </c>
      <c r="C174" s="89">
        <f t="shared" si="28"/>
        <v>0</v>
      </c>
      <c r="D174" s="187">
        <f t="shared" si="28"/>
        <v>0</v>
      </c>
      <c r="E174" s="187">
        <f>I174+M174+Q174+U174</f>
        <v>0</v>
      </c>
      <c r="F174" s="188"/>
      <c r="G174" s="205"/>
      <c r="H174" s="187"/>
      <c r="I174" s="187"/>
      <c r="J174" s="206"/>
      <c r="K174" s="203">
        <f>L174+N174</f>
        <v>0</v>
      </c>
      <c r="L174" s="187"/>
      <c r="M174" s="187"/>
      <c r="N174" s="188"/>
      <c r="O174" s="186"/>
      <c r="P174" s="187"/>
      <c r="Q174" s="187"/>
      <c r="R174" s="188"/>
      <c r="S174" s="59">
        <f>T174+V174</f>
        <v>0</v>
      </c>
      <c r="T174" s="187"/>
      <c r="U174" s="187"/>
      <c r="V174" s="188"/>
    </row>
    <row r="175" spans="1:22" ht="45.75" thickBot="1">
      <c r="A175" s="117">
        <f t="shared" si="26"/>
        <v>167</v>
      </c>
      <c r="B175" s="118" t="s">
        <v>275</v>
      </c>
      <c r="C175" s="110">
        <f aca="true" t="shared" si="30" ref="C175:L175">C176+C185+SUM(C187:C196)</f>
        <v>0</v>
      </c>
      <c r="D175" s="106">
        <f t="shared" si="30"/>
        <v>0</v>
      </c>
      <c r="E175" s="106">
        <f t="shared" si="30"/>
        <v>0</v>
      </c>
      <c r="F175" s="108">
        <f t="shared" si="30"/>
        <v>0</v>
      </c>
      <c r="G175" s="119">
        <f t="shared" si="30"/>
        <v>0</v>
      </c>
      <c r="H175" s="106">
        <f t="shared" si="30"/>
        <v>0</v>
      </c>
      <c r="I175" s="106">
        <f>I176+I185+SUM(I187:I196)</f>
        <v>0</v>
      </c>
      <c r="J175" s="111">
        <f t="shared" si="30"/>
        <v>0</v>
      </c>
      <c r="K175" s="110">
        <f t="shared" si="30"/>
        <v>0</v>
      </c>
      <c r="L175" s="106">
        <f t="shared" si="30"/>
        <v>0</v>
      </c>
      <c r="M175" s="106"/>
      <c r="N175" s="121">
        <f>N176+N185+SUM(N187:N196)</f>
        <v>0</v>
      </c>
      <c r="O175" s="110"/>
      <c r="P175" s="106"/>
      <c r="Q175" s="106"/>
      <c r="R175" s="121"/>
      <c r="S175" s="110">
        <f>S176+S185+SUM(S187:S196)</f>
        <v>0</v>
      </c>
      <c r="T175" s="106">
        <f>T176+T185+SUM(T187:T196)</f>
        <v>0</v>
      </c>
      <c r="U175" s="106">
        <f>U176+U185+SUM(U187:U196)</f>
        <v>0</v>
      </c>
      <c r="V175" s="111">
        <f>V176+V185+SUM(V187:V196)</f>
        <v>0</v>
      </c>
    </row>
    <row r="176" spans="1:22" ht="12.75">
      <c r="A176" s="207">
        <f t="shared" si="26"/>
        <v>168</v>
      </c>
      <c r="B176" s="208" t="s">
        <v>206</v>
      </c>
      <c r="C176" s="177">
        <f>G176+K176+O176+S176</f>
        <v>0</v>
      </c>
      <c r="D176" s="157">
        <f>H176+L176+P176+T176</f>
        <v>0</v>
      </c>
      <c r="E176" s="157"/>
      <c r="F176" s="160">
        <f>J176+N176+R176+V176</f>
        <v>0</v>
      </c>
      <c r="G176" s="156">
        <f>G177+G179+G180+G181+G182+G183+G184</f>
        <v>0</v>
      </c>
      <c r="H176" s="157">
        <f>H177+H179+H180+H181+H182+H183+H184</f>
        <v>0</v>
      </c>
      <c r="I176" s="157"/>
      <c r="J176" s="209">
        <f>J177+J179</f>
        <v>0</v>
      </c>
      <c r="K176" s="156">
        <f>L176+N176</f>
        <v>0</v>
      </c>
      <c r="L176" s="156">
        <f>L177+L180+L181</f>
        <v>0</v>
      </c>
      <c r="M176" s="156"/>
      <c r="N176" s="210">
        <f>N177+N180+N181</f>
        <v>0</v>
      </c>
      <c r="O176" s="211"/>
      <c r="P176" s="212"/>
      <c r="Q176" s="212"/>
      <c r="R176" s="158"/>
      <c r="S176" s="178"/>
      <c r="T176" s="163"/>
      <c r="U176" s="163"/>
      <c r="V176" s="159"/>
    </row>
    <row r="177" spans="1:22" ht="12.75">
      <c r="A177" s="213">
        <f t="shared" si="26"/>
        <v>169</v>
      </c>
      <c r="B177" s="80" t="s">
        <v>276</v>
      </c>
      <c r="C177" s="59">
        <f>G177+K177+O177+S177</f>
        <v>0</v>
      </c>
      <c r="D177" s="140">
        <f>H177</f>
        <v>0</v>
      </c>
      <c r="E177" s="140"/>
      <c r="F177" s="141">
        <f>J177+N177+R177+V177</f>
        <v>0</v>
      </c>
      <c r="G177" s="142">
        <f t="shared" si="29"/>
        <v>0</v>
      </c>
      <c r="H177" s="62"/>
      <c r="I177" s="62"/>
      <c r="J177" s="72"/>
      <c r="K177" s="134">
        <f>L177+N177</f>
        <v>0</v>
      </c>
      <c r="L177" s="140"/>
      <c r="M177" s="140"/>
      <c r="N177" s="139">
        <f>N178</f>
        <v>0</v>
      </c>
      <c r="O177" s="142"/>
      <c r="P177" s="140"/>
      <c r="Q177" s="140"/>
      <c r="R177" s="139"/>
      <c r="S177" s="142"/>
      <c r="T177" s="140"/>
      <c r="U177" s="140"/>
      <c r="V177" s="139"/>
    </row>
    <row r="178" spans="1:22" ht="12.75">
      <c r="A178" s="213">
        <f t="shared" si="26"/>
        <v>170</v>
      </c>
      <c r="B178" s="80" t="s">
        <v>277</v>
      </c>
      <c r="C178" s="59">
        <f aca="true" t="shared" si="31" ref="C178:E208">G178+K178+O178+S178</f>
        <v>0</v>
      </c>
      <c r="D178" s="140"/>
      <c r="E178" s="140"/>
      <c r="F178" s="141">
        <f>J178+N178+R178+V178</f>
        <v>0</v>
      </c>
      <c r="G178" s="142"/>
      <c r="H178" s="62"/>
      <c r="I178" s="140"/>
      <c r="J178" s="139"/>
      <c r="K178" s="142">
        <f>L178+N178</f>
        <v>0</v>
      </c>
      <c r="L178" s="140"/>
      <c r="M178" s="140"/>
      <c r="N178" s="139"/>
      <c r="O178" s="142"/>
      <c r="P178" s="140"/>
      <c r="Q178" s="140"/>
      <c r="R178" s="139"/>
      <c r="S178" s="142"/>
      <c r="T178" s="140"/>
      <c r="U178" s="140"/>
      <c r="V178" s="139"/>
    </row>
    <row r="179" spans="1:22" ht="25.5">
      <c r="A179" s="213">
        <v>171</v>
      </c>
      <c r="B179" s="214" t="s">
        <v>278</v>
      </c>
      <c r="C179" s="203">
        <f t="shared" si="31"/>
        <v>0</v>
      </c>
      <c r="D179" s="62"/>
      <c r="E179" s="62"/>
      <c r="F179" s="141">
        <f>J179+N179+R179+V179</f>
        <v>0</v>
      </c>
      <c r="G179" s="142">
        <f t="shared" si="29"/>
        <v>0</v>
      </c>
      <c r="H179" s="62"/>
      <c r="I179" s="140"/>
      <c r="J179" s="45"/>
      <c r="K179" s="142"/>
      <c r="L179" s="140"/>
      <c r="M179" s="140"/>
      <c r="N179" s="139"/>
      <c r="O179" s="142"/>
      <c r="P179" s="140"/>
      <c r="Q179" s="140"/>
      <c r="R179" s="139"/>
      <c r="S179" s="142"/>
      <c r="T179" s="140"/>
      <c r="U179" s="140"/>
      <c r="V179" s="139"/>
    </row>
    <row r="180" spans="1:22" ht="12.75">
      <c r="A180" s="213">
        <f t="shared" si="26"/>
        <v>172</v>
      </c>
      <c r="B180" s="80" t="s">
        <v>279</v>
      </c>
      <c r="C180" s="59">
        <f t="shared" si="31"/>
        <v>0</v>
      </c>
      <c r="D180" s="140">
        <f t="shared" si="31"/>
        <v>0</v>
      </c>
      <c r="E180" s="140"/>
      <c r="F180" s="141"/>
      <c r="G180" s="142">
        <f t="shared" si="29"/>
        <v>0</v>
      </c>
      <c r="H180" s="140"/>
      <c r="I180" s="140"/>
      <c r="J180" s="139"/>
      <c r="K180" s="142"/>
      <c r="L180" s="140"/>
      <c r="M180" s="140"/>
      <c r="N180" s="139"/>
      <c r="O180" s="142"/>
      <c r="P180" s="140"/>
      <c r="Q180" s="140"/>
      <c r="R180" s="139"/>
      <c r="S180" s="142"/>
      <c r="T180" s="140"/>
      <c r="U180" s="140"/>
      <c r="V180" s="139"/>
    </row>
    <row r="181" spans="1:22" ht="12.75">
      <c r="A181" s="213">
        <f t="shared" si="26"/>
        <v>173</v>
      </c>
      <c r="B181" s="80" t="s">
        <v>271</v>
      </c>
      <c r="C181" s="59">
        <f t="shared" si="31"/>
        <v>0</v>
      </c>
      <c r="D181" s="140">
        <f t="shared" si="31"/>
        <v>0</v>
      </c>
      <c r="E181" s="140"/>
      <c r="F181" s="141"/>
      <c r="G181" s="142"/>
      <c r="H181" s="146"/>
      <c r="I181" s="146"/>
      <c r="J181" s="144"/>
      <c r="K181" s="142">
        <f>L181+N181</f>
        <v>0</v>
      </c>
      <c r="L181" s="146"/>
      <c r="M181" s="146"/>
      <c r="N181" s="144"/>
      <c r="O181" s="142"/>
      <c r="P181" s="146"/>
      <c r="Q181" s="146"/>
      <c r="R181" s="144"/>
      <c r="S181" s="142"/>
      <c r="T181" s="146"/>
      <c r="U181" s="146"/>
      <c r="V181" s="144"/>
    </row>
    <row r="182" spans="1:22" ht="12.75">
      <c r="A182" s="213">
        <v>174</v>
      </c>
      <c r="B182" s="80" t="s">
        <v>280</v>
      </c>
      <c r="C182" s="59">
        <f t="shared" si="31"/>
        <v>0</v>
      </c>
      <c r="D182" s="140">
        <f t="shared" si="31"/>
        <v>0</v>
      </c>
      <c r="E182" s="140"/>
      <c r="F182" s="141"/>
      <c r="G182" s="142">
        <f t="shared" si="29"/>
        <v>0</v>
      </c>
      <c r="H182" s="140"/>
      <c r="I182" s="146"/>
      <c r="J182" s="144"/>
      <c r="K182" s="149"/>
      <c r="L182" s="140"/>
      <c r="M182" s="146"/>
      <c r="N182" s="144"/>
      <c r="O182" s="149"/>
      <c r="P182" s="140"/>
      <c r="Q182" s="146"/>
      <c r="R182" s="144"/>
      <c r="S182" s="149"/>
      <c r="T182" s="140"/>
      <c r="U182" s="146"/>
      <c r="V182" s="144"/>
    </row>
    <row r="183" spans="1:22" ht="12.75">
      <c r="A183" s="213">
        <v>175</v>
      </c>
      <c r="B183" s="80" t="s">
        <v>281</v>
      </c>
      <c r="C183" s="59">
        <f t="shared" si="31"/>
        <v>0</v>
      </c>
      <c r="D183" s="140">
        <f t="shared" si="31"/>
        <v>0</v>
      </c>
      <c r="E183" s="140"/>
      <c r="F183" s="141"/>
      <c r="G183" s="149">
        <f t="shared" si="29"/>
        <v>0</v>
      </c>
      <c r="H183" s="140"/>
      <c r="I183" s="146"/>
      <c r="J183" s="144"/>
      <c r="K183" s="149"/>
      <c r="L183" s="140"/>
      <c r="M183" s="146"/>
      <c r="N183" s="144"/>
      <c r="O183" s="149"/>
      <c r="P183" s="140"/>
      <c r="Q183" s="146"/>
      <c r="R183" s="144"/>
      <c r="S183" s="149"/>
      <c r="T183" s="140"/>
      <c r="U183" s="146"/>
      <c r="V183" s="144"/>
    </row>
    <row r="184" spans="1:22" ht="12.75">
      <c r="A184" s="213">
        <v>176</v>
      </c>
      <c r="B184" s="80" t="s">
        <v>282</v>
      </c>
      <c r="C184" s="59">
        <f t="shared" si="31"/>
        <v>0</v>
      </c>
      <c r="D184" s="140">
        <f t="shared" si="31"/>
        <v>0</v>
      </c>
      <c r="E184" s="140"/>
      <c r="F184" s="141"/>
      <c r="G184" s="149">
        <f t="shared" si="29"/>
        <v>0</v>
      </c>
      <c r="H184" s="140"/>
      <c r="I184" s="146"/>
      <c r="J184" s="144"/>
      <c r="K184" s="149"/>
      <c r="L184" s="140"/>
      <c r="M184" s="146"/>
      <c r="N184" s="144"/>
      <c r="O184" s="149"/>
      <c r="P184" s="140"/>
      <c r="Q184" s="146"/>
      <c r="R184" s="144"/>
      <c r="S184" s="149"/>
      <c r="T184" s="140"/>
      <c r="U184" s="146"/>
      <c r="V184" s="144"/>
    </row>
    <row r="185" spans="1:22" ht="12.75">
      <c r="A185" s="213">
        <v>177</v>
      </c>
      <c r="B185" s="64" t="s">
        <v>211</v>
      </c>
      <c r="C185" s="68">
        <f t="shared" si="31"/>
        <v>0</v>
      </c>
      <c r="D185" s="66">
        <f>H185</f>
        <v>0</v>
      </c>
      <c r="E185" s="66"/>
      <c r="F185" s="67"/>
      <c r="G185" s="75">
        <f>G186</f>
        <v>0</v>
      </c>
      <c r="H185" s="66">
        <f>H186</f>
        <v>0</v>
      </c>
      <c r="I185" s="140"/>
      <c r="J185" s="144"/>
      <c r="K185" s="149"/>
      <c r="L185" s="140"/>
      <c r="M185" s="140"/>
      <c r="N185" s="144"/>
      <c r="O185" s="149"/>
      <c r="P185" s="140"/>
      <c r="Q185" s="140"/>
      <c r="R185" s="144"/>
      <c r="S185" s="149"/>
      <c r="T185" s="140"/>
      <c r="U185" s="140"/>
      <c r="V185" s="144"/>
    </row>
    <row r="186" spans="1:22" ht="12.75">
      <c r="A186" s="213">
        <f t="shared" si="26"/>
        <v>178</v>
      </c>
      <c r="B186" s="80" t="s">
        <v>283</v>
      </c>
      <c r="C186" s="59">
        <f t="shared" si="31"/>
        <v>0</v>
      </c>
      <c r="D186" s="140">
        <f t="shared" si="31"/>
        <v>0</v>
      </c>
      <c r="E186" s="140"/>
      <c r="F186" s="141"/>
      <c r="G186" s="149">
        <f t="shared" si="29"/>
        <v>0</v>
      </c>
      <c r="H186" s="140"/>
      <c r="I186" s="140"/>
      <c r="J186" s="144"/>
      <c r="K186" s="149"/>
      <c r="L186" s="140"/>
      <c r="M186" s="140"/>
      <c r="N186" s="144"/>
      <c r="O186" s="149"/>
      <c r="P186" s="140"/>
      <c r="Q186" s="140"/>
      <c r="R186" s="144"/>
      <c r="S186" s="149"/>
      <c r="T186" s="140"/>
      <c r="U186" s="140"/>
      <c r="V186" s="144"/>
    </row>
    <row r="187" spans="1:22" ht="12.75">
      <c r="A187" s="213">
        <v>179</v>
      </c>
      <c r="B187" s="64" t="s">
        <v>95</v>
      </c>
      <c r="C187" s="68">
        <f t="shared" si="31"/>
        <v>0</v>
      </c>
      <c r="D187" s="66">
        <f t="shared" si="31"/>
        <v>0</v>
      </c>
      <c r="E187" s="66">
        <f t="shared" si="31"/>
        <v>0</v>
      </c>
      <c r="F187" s="67"/>
      <c r="G187" s="68">
        <f t="shared" si="29"/>
        <v>0</v>
      </c>
      <c r="H187" s="66"/>
      <c r="I187" s="66"/>
      <c r="J187" s="72"/>
      <c r="K187" s="68"/>
      <c r="L187" s="140"/>
      <c r="M187" s="140"/>
      <c r="N187" s="139"/>
      <c r="O187" s="142"/>
      <c r="P187" s="140"/>
      <c r="Q187" s="140"/>
      <c r="R187" s="139"/>
      <c r="S187" s="68">
        <f>T187+V187</f>
        <v>0</v>
      </c>
      <c r="T187" s="66"/>
      <c r="U187" s="66"/>
      <c r="V187" s="69"/>
    </row>
    <row r="188" spans="1:22" ht="12.75">
      <c r="A188" s="213">
        <f t="shared" si="26"/>
        <v>180</v>
      </c>
      <c r="B188" s="64" t="s">
        <v>96</v>
      </c>
      <c r="C188" s="68">
        <f t="shared" si="31"/>
        <v>0</v>
      </c>
      <c r="D188" s="66">
        <f t="shared" si="31"/>
        <v>0</v>
      </c>
      <c r="E188" s="66">
        <f t="shared" si="31"/>
        <v>0</v>
      </c>
      <c r="F188" s="67"/>
      <c r="G188" s="68">
        <f t="shared" si="29"/>
        <v>0</v>
      </c>
      <c r="H188" s="66"/>
      <c r="I188" s="66"/>
      <c r="J188" s="72"/>
      <c r="K188" s="68"/>
      <c r="L188" s="140"/>
      <c r="M188" s="140"/>
      <c r="N188" s="139"/>
      <c r="O188" s="142"/>
      <c r="P188" s="140"/>
      <c r="Q188" s="140"/>
      <c r="R188" s="139"/>
      <c r="S188" s="68"/>
      <c r="T188" s="66"/>
      <c r="U188" s="66"/>
      <c r="V188" s="69"/>
    </row>
    <row r="189" spans="1:22" ht="12.75">
      <c r="A189" s="213">
        <f t="shared" si="26"/>
        <v>181</v>
      </c>
      <c r="B189" s="64" t="s">
        <v>97</v>
      </c>
      <c r="C189" s="68">
        <f t="shared" si="31"/>
        <v>0</v>
      </c>
      <c r="D189" s="66">
        <f t="shared" si="31"/>
        <v>0</v>
      </c>
      <c r="E189" s="66">
        <f t="shared" si="31"/>
        <v>0</v>
      </c>
      <c r="F189" s="67"/>
      <c r="G189" s="68">
        <f t="shared" si="29"/>
        <v>0</v>
      </c>
      <c r="H189" s="66"/>
      <c r="I189" s="66"/>
      <c r="J189" s="69"/>
      <c r="K189" s="68"/>
      <c r="L189" s="140"/>
      <c r="M189" s="140"/>
      <c r="N189" s="139"/>
      <c r="O189" s="142"/>
      <c r="P189" s="140"/>
      <c r="Q189" s="140"/>
      <c r="R189" s="139"/>
      <c r="S189" s="68">
        <f>T189+V189</f>
        <v>0</v>
      </c>
      <c r="T189" s="66"/>
      <c r="U189" s="66"/>
      <c r="V189" s="69"/>
    </row>
    <row r="190" spans="1:22" ht="12.75">
      <c r="A190" s="213">
        <f t="shared" si="26"/>
        <v>182</v>
      </c>
      <c r="B190" s="64" t="s">
        <v>98</v>
      </c>
      <c r="C190" s="68">
        <f t="shared" si="31"/>
        <v>0</v>
      </c>
      <c r="D190" s="66">
        <f t="shared" si="31"/>
        <v>0</v>
      </c>
      <c r="E190" s="66">
        <f t="shared" si="31"/>
        <v>0</v>
      </c>
      <c r="F190" s="67"/>
      <c r="G190" s="68">
        <f t="shared" si="29"/>
        <v>0</v>
      </c>
      <c r="H190" s="66"/>
      <c r="I190" s="66"/>
      <c r="J190" s="69"/>
      <c r="K190" s="68"/>
      <c r="L190" s="140"/>
      <c r="M190" s="140"/>
      <c r="N190" s="139"/>
      <c r="O190" s="142"/>
      <c r="P190" s="140"/>
      <c r="Q190" s="140"/>
      <c r="R190" s="139"/>
      <c r="S190" s="68"/>
      <c r="T190" s="66"/>
      <c r="U190" s="66"/>
      <c r="V190" s="69"/>
    </row>
    <row r="191" spans="1:22" ht="12.75">
      <c r="A191" s="213">
        <f t="shared" si="26"/>
        <v>183</v>
      </c>
      <c r="B191" s="64" t="s">
        <v>99</v>
      </c>
      <c r="C191" s="68">
        <f t="shared" si="31"/>
        <v>0</v>
      </c>
      <c r="D191" s="66">
        <f t="shared" si="31"/>
        <v>0</v>
      </c>
      <c r="E191" s="66">
        <f t="shared" si="31"/>
        <v>0</v>
      </c>
      <c r="F191" s="67"/>
      <c r="G191" s="68">
        <f t="shared" si="29"/>
        <v>0</v>
      </c>
      <c r="H191" s="66"/>
      <c r="I191" s="66"/>
      <c r="J191" s="69"/>
      <c r="K191" s="68"/>
      <c r="L191" s="140"/>
      <c r="M191" s="140"/>
      <c r="N191" s="139"/>
      <c r="O191" s="142"/>
      <c r="P191" s="140"/>
      <c r="Q191" s="140"/>
      <c r="R191" s="139"/>
      <c r="S191" s="68"/>
      <c r="T191" s="66"/>
      <c r="U191" s="66"/>
      <c r="V191" s="69"/>
    </row>
    <row r="192" spans="1:22" ht="12.75">
      <c r="A192" s="213">
        <f t="shared" si="26"/>
        <v>184</v>
      </c>
      <c r="B192" s="64" t="s">
        <v>100</v>
      </c>
      <c r="C192" s="68">
        <f t="shared" si="31"/>
        <v>0</v>
      </c>
      <c r="D192" s="66">
        <f t="shared" si="31"/>
        <v>0</v>
      </c>
      <c r="E192" s="66">
        <f t="shared" si="31"/>
        <v>0</v>
      </c>
      <c r="F192" s="67"/>
      <c r="G192" s="68">
        <f t="shared" si="29"/>
        <v>0</v>
      </c>
      <c r="H192" s="66"/>
      <c r="I192" s="66"/>
      <c r="J192" s="69"/>
      <c r="K192" s="68"/>
      <c r="L192" s="140"/>
      <c r="M192" s="140"/>
      <c r="N192" s="139"/>
      <c r="O192" s="142"/>
      <c r="P192" s="140"/>
      <c r="Q192" s="140"/>
      <c r="R192" s="139"/>
      <c r="S192" s="68"/>
      <c r="T192" s="66"/>
      <c r="U192" s="66"/>
      <c r="V192" s="69"/>
    </row>
    <row r="193" spans="1:22" ht="12.75">
      <c r="A193" s="213">
        <f t="shared" si="26"/>
        <v>185</v>
      </c>
      <c r="B193" s="64" t="s">
        <v>101</v>
      </c>
      <c r="C193" s="68">
        <f t="shared" si="31"/>
        <v>0</v>
      </c>
      <c r="D193" s="66">
        <f t="shared" si="31"/>
        <v>0</v>
      </c>
      <c r="E193" s="66">
        <f t="shared" si="31"/>
        <v>0</v>
      </c>
      <c r="F193" s="67"/>
      <c r="G193" s="68">
        <f t="shared" si="29"/>
        <v>0</v>
      </c>
      <c r="H193" s="66"/>
      <c r="I193" s="66"/>
      <c r="J193" s="69"/>
      <c r="K193" s="68"/>
      <c r="L193" s="140"/>
      <c r="M193" s="140"/>
      <c r="N193" s="139"/>
      <c r="O193" s="142"/>
      <c r="P193" s="140"/>
      <c r="Q193" s="140"/>
      <c r="R193" s="139"/>
      <c r="S193" s="68">
        <f>T193+V193</f>
        <v>0</v>
      </c>
      <c r="T193" s="66"/>
      <c r="U193" s="66"/>
      <c r="V193" s="69"/>
    </row>
    <row r="194" spans="1:22" ht="12.75">
      <c r="A194" s="213">
        <f t="shared" si="26"/>
        <v>186</v>
      </c>
      <c r="B194" s="64" t="s">
        <v>102</v>
      </c>
      <c r="C194" s="68">
        <f t="shared" si="31"/>
        <v>0</v>
      </c>
      <c r="D194" s="66">
        <f t="shared" si="31"/>
        <v>0</v>
      </c>
      <c r="E194" s="66">
        <f t="shared" si="31"/>
        <v>0</v>
      </c>
      <c r="F194" s="67"/>
      <c r="G194" s="68">
        <f t="shared" si="29"/>
        <v>0</v>
      </c>
      <c r="H194" s="66"/>
      <c r="I194" s="66"/>
      <c r="J194" s="69"/>
      <c r="K194" s="68"/>
      <c r="L194" s="140"/>
      <c r="M194" s="140"/>
      <c r="N194" s="139"/>
      <c r="O194" s="142"/>
      <c r="P194" s="140"/>
      <c r="Q194" s="140"/>
      <c r="R194" s="139"/>
      <c r="S194" s="68"/>
      <c r="T194" s="66"/>
      <c r="U194" s="66"/>
      <c r="V194" s="69"/>
    </row>
    <row r="195" spans="1:22" ht="12.75">
      <c r="A195" s="213">
        <f t="shared" si="26"/>
        <v>187</v>
      </c>
      <c r="B195" s="64" t="s">
        <v>122</v>
      </c>
      <c r="C195" s="68">
        <f t="shared" si="31"/>
        <v>0</v>
      </c>
      <c r="D195" s="66">
        <f t="shared" si="31"/>
        <v>0</v>
      </c>
      <c r="E195" s="66">
        <f t="shared" si="31"/>
        <v>0</v>
      </c>
      <c r="F195" s="67"/>
      <c r="G195" s="68">
        <f t="shared" si="29"/>
        <v>0</v>
      </c>
      <c r="H195" s="66"/>
      <c r="I195" s="66"/>
      <c r="J195" s="69"/>
      <c r="K195" s="68"/>
      <c r="L195" s="140"/>
      <c r="M195" s="140"/>
      <c r="N195" s="139"/>
      <c r="O195" s="142"/>
      <c r="P195" s="140"/>
      <c r="Q195" s="140"/>
      <c r="R195" s="139"/>
      <c r="S195" s="68"/>
      <c r="T195" s="66"/>
      <c r="U195" s="66"/>
      <c r="V195" s="69"/>
    </row>
    <row r="196" spans="1:22" ht="13.5" thickBot="1">
      <c r="A196" s="215">
        <f t="shared" si="26"/>
        <v>188</v>
      </c>
      <c r="B196" s="64" t="s">
        <v>103</v>
      </c>
      <c r="C196" s="68">
        <f t="shared" si="31"/>
        <v>0</v>
      </c>
      <c r="D196" s="66">
        <f t="shared" si="31"/>
        <v>0</v>
      </c>
      <c r="E196" s="66">
        <f>I196+M196+Q196+U196</f>
        <v>0</v>
      </c>
      <c r="F196" s="67"/>
      <c r="G196" s="97">
        <f t="shared" si="29"/>
        <v>0</v>
      </c>
      <c r="H196" s="96"/>
      <c r="I196" s="96"/>
      <c r="J196" s="99"/>
      <c r="K196" s="68"/>
      <c r="L196" s="140"/>
      <c r="M196" s="140"/>
      <c r="N196" s="139"/>
      <c r="O196" s="142"/>
      <c r="P196" s="140"/>
      <c r="Q196" s="140"/>
      <c r="R196" s="139"/>
      <c r="S196" s="97">
        <f>T196+V196</f>
        <v>0</v>
      </c>
      <c r="T196" s="96"/>
      <c r="U196" s="96"/>
      <c r="V196" s="99"/>
    </row>
    <row r="197" spans="1:22" ht="45.75" thickBot="1">
      <c r="A197" s="117">
        <v>189</v>
      </c>
      <c r="B197" s="118" t="s">
        <v>284</v>
      </c>
      <c r="C197" s="119">
        <f t="shared" si="31"/>
        <v>0</v>
      </c>
      <c r="D197" s="106">
        <f t="shared" si="31"/>
        <v>0</v>
      </c>
      <c r="E197" s="106"/>
      <c r="F197" s="111"/>
      <c r="G197" s="119">
        <f>G198+G200+G203+G206</f>
        <v>0</v>
      </c>
      <c r="H197" s="106">
        <f>H198+H200+H203+H206</f>
        <v>0</v>
      </c>
      <c r="I197" s="106"/>
      <c r="J197" s="111"/>
      <c r="K197" s="120">
        <f>K201</f>
        <v>0</v>
      </c>
      <c r="L197" s="106">
        <f>L201</f>
        <v>0</v>
      </c>
      <c r="M197" s="106"/>
      <c r="N197" s="111"/>
      <c r="O197" s="119"/>
      <c r="P197" s="106"/>
      <c r="Q197" s="106"/>
      <c r="R197" s="111"/>
      <c r="S197" s="106"/>
      <c r="T197" s="106"/>
      <c r="U197" s="106"/>
      <c r="V197" s="111"/>
    </row>
    <row r="198" spans="1:22" ht="12.75">
      <c r="A198" s="122">
        <v>190</v>
      </c>
      <c r="B198" s="136" t="s">
        <v>208</v>
      </c>
      <c r="C198" s="131">
        <f t="shared" si="31"/>
        <v>0</v>
      </c>
      <c r="D198" s="129">
        <f t="shared" si="31"/>
        <v>0</v>
      </c>
      <c r="E198" s="129"/>
      <c r="F198" s="132"/>
      <c r="G198" s="133">
        <f>G199</f>
        <v>0</v>
      </c>
      <c r="H198" s="129">
        <f>H199</f>
        <v>0</v>
      </c>
      <c r="I198" s="163"/>
      <c r="J198" s="155"/>
      <c r="K198" s="216"/>
      <c r="L198" s="163"/>
      <c r="M198" s="163"/>
      <c r="N198" s="217"/>
      <c r="O198" s="216"/>
      <c r="P198" s="163"/>
      <c r="Q198" s="163"/>
      <c r="R198" s="217"/>
      <c r="S198" s="216"/>
      <c r="T198" s="163"/>
      <c r="U198" s="163"/>
      <c r="V198" s="217"/>
    </row>
    <row r="199" spans="1:22" ht="12.75">
      <c r="A199" s="137">
        <f t="shared" si="26"/>
        <v>191</v>
      </c>
      <c r="B199" s="80" t="s">
        <v>285</v>
      </c>
      <c r="C199" s="59">
        <f t="shared" si="31"/>
        <v>0</v>
      </c>
      <c r="D199" s="140">
        <f t="shared" si="31"/>
        <v>0</v>
      </c>
      <c r="E199" s="140"/>
      <c r="F199" s="139"/>
      <c r="G199" s="146">
        <f t="shared" si="29"/>
        <v>0</v>
      </c>
      <c r="H199" s="141"/>
      <c r="I199" s="140"/>
      <c r="J199" s="141"/>
      <c r="K199" s="142"/>
      <c r="L199" s="140"/>
      <c r="M199" s="140"/>
      <c r="N199" s="139"/>
      <c r="O199" s="142"/>
      <c r="P199" s="140"/>
      <c r="Q199" s="140"/>
      <c r="R199" s="139"/>
      <c r="S199" s="142"/>
      <c r="T199" s="140"/>
      <c r="U199" s="140"/>
      <c r="V199" s="139"/>
    </row>
    <row r="200" spans="1:22" ht="12.75">
      <c r="A200" s="137">
        <f t="shared" si="26"/>
        <v>192</v>
      </c>
      <c r="B200" s="64" t="s">
        <v>286</v>
      </c>
      <c r="C200" s="68">
        <f t="shared" si="31"/>
        <v>0</v>
      </c>
      <c r="D200" s="66">
        <f t="shared" si="31"/>
        <v>0</v>
      </c>
      <c r="E200" s="66"/>
      <c r="F200" s="69"/>
      <c r="G200" s="143">
        <f>G202</f>
        <v>0</v>
      </c>
      <c r="H200" s="66">
        <f>H202</f>
        <v>0</v>
      </c>
      <c r="I200" s="140"/>
      <c r="J200" s="141"/>
      <c r="K200" s="75">
        <f>K201</f>
        <v>0</v>
      </c>
      <c r="L200" s="66">
        <f>L201</f>
        <v>0</v>
      </c>
      <c r="M200" s="140"/>
      <c r="N200" s="139"/>
      <c r="O200" s="142"/>
      <c r="P200" s="140"/>
      <c r="Q200" s="140"/>
      <c r="R200" s="139"/>
      <c r="S200" s="142"/>
      <c r="T200" s="140"/>
      <c r="U200" s="140"/>
      <c r="V200" s="139"/>
    </row>
    <row r="201" spans="1:22" ht="12.75">
      <c r="A201" s="137">
        <f t="shared" si="26"/>
        <v>193</v>
      </c>
      <c r="B201" s="80" t="s">
        <v>287</v>
      </c>
      <c r="C201" s="59">
        <f t="shared" si="31"/>
        <v>0</v>
      </c>
      <c r="D201" s="62">
        <f t="shared" si="31"/>
        <v>0</v>
      </c>
      <c r="E201" s="66"/>
      <c r="F201" s="69"/>
      <c r="G201" s="65"/>
      <c r="H201" s="143"/>
      <c r="I201" s="140"/>
      <c r="J201" s="141"/>
      <c r="K201" s="142">
        <f>L201+N201</f>
        <v>0</v>
      </c>
      <c r="L201" s="140"/>
      <c r="M201" s="140"/>
      <c r="N201" s="139"/>
      <c r="O201" s="142"/>
      <c r="P201" s="140"/>
      <c r="Q201" s="140"/>
      <c r="R201" s="139"/>
      <c r="S201" s="142"/>
      <c r="T201" s="140"/>
      <c r="U201" s="140"/>
      <c r="V201" s="139"/>
    </row>
    <row r="202" spans="1:22" ht="12.75">
      <c r="A202" s="137">
        <f t="shared" si="26"/>
        <v>194</v>
      </c>
      <c r="B202" s="80" t="s">
        <v>288</v>
      </c>
      <c r="C202" s="59">
        <f t="shared" si="31"/>
        <v>0</v>
      </c>
      <c r="D202" s="140">
        <f t="shared" si="31"/>
        <v>0</v>
      </c>
      <c r="E202" s="140"/>
      <c r="F202" s="139"/>
      <c r="G202" s="146">
        <f t="shared" si="29"/>
        <v>0</v>
      </c>
      <c r="H202" s="141"/>
      <c r="I202" s="140"/>
      <c r="J202" s="141"/>
      <c r="K202" s="142"/>
      <c r="L202" s="140"/>
      <c r="M202" s="140"/>
      <c r="N202" s="139"/>
      <c r="O202" s="142"/>
      <c r="P202" s="140"/>
      <c r="Q202" s="140"/>
      <c r="R202" s="139"/>
      <c r="S202" s="142"/>
      <c r="T202" s="140"/>
      <c r="U202" s="140"/>
      <c r="V202" s="139"/>
    </row>
    <row r="203" spans="1:22" ht="12.75">
      <c r="A203" s="137">
        <v>195</v>
      </c>
      <c r="B203" s="64" t="s">
        <v>211</v>
      </c>
      <c r="C203" s="68">
        <f t="shared" si="31"/>
        <v>0</v>
      </c>
      <c r="D203" s="66">
        <f t="shared" si="31"/>
        <v>0</v>
      </c>
      <c r="E203" s="66"/>
      <c r="F203" s="69"/>
      <c r="G203" s="143">
        <f t="shared" si="29"/>
        <v>0</v>
      </c>
      <c r="H203" s="66">
        <f>H204+H205</f>
        <v>0</v>
      </c>
      <c r="I203" s="140"/>
      <c r="J203" s="141"/>
      <c r="K203" s="142"/>
      <c r="L203" s="140"/>
      <c r="M203" s="140"/>
      <c r="N203" s="139"/>
      <c r="O203" s="142"/>
      <c r="P203" s="140"/>
      <c r="Q203" s="140"/>
      <c r="R203" s="139"/>
      <c r="S203" s="75"/>
      <c r="T203" s="66"/>
      <c r="U203" s="140"/>
      <c r="V203" s="139"/>
    </row>
    <row r="204" spans="1:22" ht="25.5">
      <c r="A204" s="137">
        <f t="shared" si="26"/>
        <v>196</v>
      </c>
      <c r="B204" s="150" t="s">
        <v>289</v>
      </c>
      <c r="C204" s="59">
        <f t="shared" si="31"/>
        <v>0</v>
      </c>
      <c r="D204" s="62">
        <f t="shared" si="31"/>
        <v>0</v>
      </c>
      <c r="E204" s="90"/>
      <c r="F204" s="91"/>
      <c r="G204" s="57">
        <f t="shared" si="29"/>
        <v>0</v>
      </c>
      <c r="H204" s="218"/>
      <c r="I204" s="187"/>
      <c r="J204" s="206"/>
      <c r="K204" s="186"/>
      <c r="L204" s="187"/>
      <c r="M204" s="187"/>
      <c r="N204" s="188"/>
      <c r="O204" s="186"/>
      <c r="P204" s="187"/>
      <c r="Q204" s="187"/>
      <c r="R204" s="188"/>
      <c r="S204" s="186"/>
      <c r="T204" s="187"/>
      <c r="U204" s="187"/>
      <c r="V204" s="188"/>
    </row>
    <row r="205" spans="1:22" ht="12.75">
      <c r="A205" s="137">
        <f t="shared" si="26"/>
        <v>197</v>
      </c>
      <c r="B205" s="64" t="s">
        <v>290</v>
      </c>
      <c r="C205" s="59">
        <f t="shared" si="31"/>
        <v>0</v>
      </c>
      <c r="D205" s="62">
        <f t="shared" si="31"/>
        <v>0</v>
      </c>
      <c r="E205" s="84"/>
      <c r="F205" s="87"/>
      <c r="G205" s="146">
        <f t="shared" si="29"/>
        <v>0</v>
      </c>
      <c r="H205" s="90"/>
      <c r="I205" s="187"/>
      <c r="J205" s="206"/>
      <c r="K205" s="186"/>
      <c r="L205" s="187"/>
      <c r="M205" s="187"/>
      <c r="N205" s="188"/>
      <c r="O205" s="186"/>
      <c r="P205" s="187"/>
      <c r="Q205" s="187"/>
      <c r="R205" s="188"/>
      <c r="S205" s="62"/>
      <c r="T205" s="187"/>
      <c r="U205" s="187"/>
      <c r="V205" s="188"/>
    </row>
    <row r="206" spans="1:22" ht="12.75">
      <c r="A206" s="137">
        <v>198</v>
      </c>
      <c r="B206" s="64" t="s">
        <v>143</v>
      </c>
      <c r="C206" s="68">
        <f t="shared" si="31"/>
        <v>0</v>
      </c>
      <c r="D206" s="66">
        <f t="shared" si="31"/>
        <v>0</v>
      </c>
      <c r="E206" s="84"/>
      <c r="F206" s="87"/>
      <c r="G206" s="65">
        <f t="shared" si="29"/>
        <v>0</v>
      </c>
      <c r="H206" s="84">
        <f>H207</f>
        <v>0</v>
      </c>
      <c r="I206" s="187"/>
      <c r="J206" s="219"/>
      <c r="K206" s="220"/>
      <c r="L206" s="187"/>
      <c r="M206" s="187"/>
      <c r="N206" s="221"/>
      <c r="O206" s="186"/>
      <c r="P206" s="187"/>
      <c r="Q206" s="187"/>
      <c r="R206" s="221"/>
      <c r="S206" s="220"/>
      <c r="T206" s="187"/>
      <c r="U206" s="187"/>
      <c r="V206" s="221"/>
    </row>
    <row r="207" spans="1:22" ht="13.5" thickBot="1">
      <c r="A207" s="166">
        <v>199</v>
      </c>
      <c r="B207" s="182" t="s">
        <v>291</v>
      </c>
      <c r="C207" s="89">
        <f t="shared" si="31"/>
        <v>0</v>
      </c>
      <c r="D207" s="90">
        <f t="shared" si="31"/>
        <v>0</v>
      </c>
      <c r="E207" s="84"/>
      <c r="F207" s="87"/>
      <c r="G207" s="205">
        <f t="shared" si="29"/>
        <v>0</v>
      </c>
      <c r="H207" s="90"/>
      <c r="I207" s="187"/>
      <c r="J207" s="219"/>
      <c r="K207" s="220"/>
      <c r="L207" s="187"/>
      <c r="M207" s="187"/>
      <c r="N207" s="221"/>
      <c r="O207" s="186"/>
      <c r="P207" s="187"/>
      <c r="Q207" s="187"/>
      <c r="R207" s="221"/>
      <c r="S207" s="220"/>
      <c r="T207" s="187"/>
      <c r="U207" s="187"/>
      <c r="V207" s="221"/>
    </row>
    <row r="208" spans="1:22" ht="13.5" thickBot="1">
      <c r="A208" s="117">
        <v>200</v>
      </c>
      <c r="B208" s="222" t="s">
        <v>292</v>
      </c>
      <c r="C208" s="172">
        <f t="shared" si="31"/>
        <v>12693.383999999998</v>
      </c>
      <c r="D208" s="173">
        <f t="shared" si="31"/>
        <v>12681.564999999999</v>
      </c>
      <c r="E208" s="106">
        <f>I208+M208+Q208+U208</f>
        <v>8236.387999999997</v>
      </c>
      <c r="F208" s="107">
        <f>J208+N208+R208+V208</f>
        <v>11.819</v>
      </c>
      <c r="G208" s="173">
        <f>G9+G44+G99+G140+G175+G197</f>
        <v>5817.796</v>
      </c>
      <c r="H208" s="173">
        <f>H9+H44+H99+H140+H175+H197</f>
        <v>5807.977000000001</v>
      </c>
      <c r="I208" s="106">
        <f>I9+I44+I99+I140+I175+I197</f>
        <v>3611.0589999999993</v>
      </c>
      <c r="J208" s="173">
        <f>J9+J44+J99+J140+J175+J197</f>
        <v>9.819</v>
      </c>
      <c r="K208" s="110">
        <f>K9+K44+K99+K140+K175+K197</f>
        <v>239.86199999999997</v>
      </c>
      <c r="L208" s="106">
        <f>L9+L44+L140+L175+L197</f>
        <v>239.86199999999997</v>
      </c>
      <c r="M208" s="106">
        <f>M9+M44+M140+M175+M197</f>
        <v>82.593</v>
      </c>
      <c r="N208" s="121">
        <f>N9+N44+N99+N140+N175+N197</f>
        <v>0</v>
      </c>
      <c r="O208" s="119">
        <f>O9+O44+O99+O140+O175+O197</f>
        <v>6048.399999999998</v>
      </c>
      <c r="P208" s="106">
        <f>P9+P44+P99+P140+P175+P197</f>
        <v>6048.399999999998</v>
      </c>
      <c r="Q208" s="106">
        <f>Q9+Q44+Q99+Q140+Q175+Q197</f>
        <v>4518.932999999998</v>
      </c>
      <c r="R208" s="106"/>
      <c r="S208" s="112">
        <f>S9+S44+S99+S140+S175+S197</f>
        <v>587.326</v>
      </c>
      <c r="T208" s="173">
        <f>T9+T44+T99+T140+T175+T197</f>
        <v>585.326</v>
      </c>
      <c r="U208" s="173">
        <f>U9+U44+U99+U140+U175+U197</f>
        <v>23.803000000000004</v>
      </c>
      <c r="V208" s="111">
        <f>V9+V20+SUM(V34:V43)+V44+V99+V140+V175+V197</f>
        <v>2</v>
      </c>
    </row>
    <row r="211" ht="12.75">
      <c r="B211" s="13" t="s">
        <v>191</v>
      </c>
    </row>
    <row r="212" ht="12.75">
      <c r="B212" s="13" t="s">
        <v>298</v>
      </c>
    </row>
    <row r="213" ht="12.75">
      <c r="B213" s="113" t="s">
        <v>294</v>
      </c>
    </row>
    <row r="214" ht="12.75">
      <c r="B214" s="13" t="s">
        <v>192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0">
      <selection activeCell="K3" sqref="K3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0.140625" style="0" customWidth="1"/>
    <col min="9" max="9" width="9.7109375" style="0" customWidth="1"/>
    <col min="13" max="13" width="10.8515625" style="0" customWidth="1"/>
  </cols>
  <sheetData>
    <row r="1" spans="11:14" ht="12.75">
      <c r="K1" s="52" t="s">
        <v>119</v>
      </c>
      <c r="N1" s="267"/>
    </row>
    <row r="2" spans="11:14" ht="12.75">
      <c r="K2" s="50" t="s">
        <v>317</v>
      </c>
      <c r="L2" s="11"/>
      <c r="M2" s="12"/>
      <c r="N2" s="267"/>
    </row>
    <row r="3" spans="1:15" ht="12.75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53" t="s">
        <v>194</v>
      </c>
      <c r="O3" s="226"/>
    </row>
    <row r="4" spans="1:15" ht="12.75">
      <c r="A4" s="240"/>
      <c r="B4" s="240"/>
      <c r="C4" s="532"/>
      <c r="D4" s="532"/>
      <c r="E4" s="532"/>
      <c r="F4" s="532"/>
      <c r="G4" s="532"/>
      <c r="H4" s="532"/>
      <c r="I4" s="532"/>
      <c r="J4" s="532"/>
      <c r="K4" s="241" t="s">
        <v>368</v>
      </c>
      <c r="L4" s="240"/>
      <c r="M4" s="240"/>
      <c r="O4" s="226"/>
    </row>
    <row r="5" spans="1:15" ht="12.75">
      <c r="A5" s="240"/>
      <c r="B5" s="244"/>
      <c r="C5" s="532"/>
      <c r="D5" s="532"/>
      <c r="E5" s="532"/>
      <c r="F5" s="532"/>
      <c r="G5" s="532"/>
      <c r="H5" s="532"/>
      <c r="I5" s="532"/>
      <c r="J5" s="240"/>
      <c r="K5" s="241" t="s">
        <v>367</v>
      </c>
      <c r="L5" s="242"/>
      <c r="M5" s="242"/>
      <c r="O5" s="226"/>
    </row>
    <row r="6" spans="1:15" ht="12.75">
      <c r="A6" s="240"/>
      <c r="B6" s="244"/>
      <c r="C6" s="269"/>
      <c r="D6" s="269"/>
      <c r="E6" s="269"/>
      <c r="F6" s="269"/>
      <c r="G6" s="269"/>
      <c r="H6" s="269"/>
      <c r="I6" s="269"/>
      <c r="J6" s="240"/>
      <c r="K6" s="241" t="s">
        <v>369</v>
      </c>
      <c r="L6" s="240"/>
      <c r="M6" s="240"/>
      <c r="O6" s="226"/>
    </row>
    <row r="7" spans="1:15" ht="12.75">
      <c r="A7" s="240"/>
      <c r="B7" s="244"/>
      <c r="C7" s="532" t="s">
        <v>299</v>
      </c>
      <c r="D7" s="532"/>
      <c r="E7" s="532"/>
      <c r="F7" s="532"/>
      <c r="G7" s="532"/>
      <c r="H7" s="532"/>
      <c r="I7" s="532"/>
      <c r="J7" s="532"/>
      <c r="K7" s="240"/>
      <c r="L7" s="240"/>
      <c r="M7" s="240"/>
      <c r="N7" s="240"/>
      <c r="O7" s="226"/>
    </row>
    <row r="8" spans="1:15" ht="12.75">
      <c r="A8" s="240"/>
      <c r="B8" s="244"/>
      <c r="C8" s="532" t="s">
        <v>193</v>
      </c>
      <c r="D8" s="532"/>
      <c r="E8" s="532"/>
      <c r="F8" s="532"/>
      <c r="G8" s="532"/>
      <c r="H8" s="532"/>
      <c r="I8" s="532"/>
      <c r="J8" s="240"/>
      <c r="K8" s="240"/>
      <c r="L8" s="240"/>
      <c r="M8" s="240"/>
      <c r="N8" s="240"/>
      <c r="O8" s="226"/>
    </row>
    <row r="9" spans="1:15" ht="13.5" thickBo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5" t="s">
        <v>387</v>
      </c>
      <c r="M9" s="240"/>
      <c r="N9" s="240"/>
      <c r="O9" s="226"/>
    </row>
    <row r="10" spans="1:15" ht="12.75" customHeight="1">
      <c r="A10" s="543"/>
      <c r="B10" s="546" t="s">
        <v>160</v>
      </c>
      <c r="C10" s="533" t="s">
        <v>161</v>
      </c>
      <c r="D10" s="535" t="s">
        <v>162</v>
      </c>
      <c r="E10" s="536"/>
      <c r="F10" s="537"/>
      <c r="G10" s="550" t="s">
        <v>163</v>
      </c>
      <c r="H10" s="535" t="s">
        <v>162</v>
      </c>
      <c r="I10" s="536"/>
      <c r="J10" s="537"/>
      <c r="K10" s="533" t="s">
        <v>297</v>
      </c>
      <c r="L10" s="535" t="s">
        <v>162</v>
      </c>
      <c r="M10" s="536"/>
      <c r="N10" s="537"/>
      <c r="O10" s="226"/>
    </row>
    <row r="11" spans="1:15" ht="12.75" customHeight="1">
      <c r="A11" s="544"/>
      <c r="B11" s="547"/>
      <c r="C11" s="534"/>
      <c r="D11" s="538" t="s">
        <v>166</v>
      </c>
      <c r="E11" s="539"/>
      <c r="F11" s="540" t="s">
        <v>167</v>
      </c>
      <c r="G11" s="551"/>
      <c r="H11" s="538" t="s">
        <v>166</v>
      </c>
      <c r="I11" s="539"/>
      <c r="J11" s="540" t="s">
        <v>167</v>
      </c>
      <c r="K11" s="534"/>
      <c r="L11" s="538" t="s">
        <v>166</v>
      </c>
      <c r="M11" s="539"/>
      <c r="N11" s="540" t="s">
        <v>167</v>
      </c>
      <c r="O11" s="226"/>
    </row>
    <row r="12" spans="1:15" ht="36.75" thickBot="1">
      <c r="A12" s="545"/>
      <c r="B12" s="548"/>
      <c r="C12" s="549"/>
      <c r="D12" s="246" t="s">
        <v>161</v>
      </c>
      <c r="E12" s="247" t="s">
        <v>168</v>
      </c>
      <c r="F12" s="553"/>
      <c r="G12" s="552"/>
      <c r="H12" s="246" t="s">
        <v>161</v>
      </c>
      <c r="I12" s="247" t="s">
        <v>168</v>
      </c>
      <c r="J12" s="541"/>
      <c r="K12" s="534"/>
      <c r="L12" s="246" t="s">
        <v>161</v>
      </c>
      <c r="M12" s="247" t="s">
        <v>168</v>
      </c>
      <c r="N12" s="542"/>
      <c r="O12" s="226"/>
    </row>
    <row r="13" spans="1:15" ht="34.5" customHeight="1" thickBot="1">
      <c r="A13" s="248">
        <v>1</v>
      </c>
      <c r="B13" s="249" t="s">
        <v>196</v>
      </c>
      <c r="C13" s="288">
        <f>G13+K13</f>
        <v>17.48</v>
      </c>
      <c r="D13" s="289">
        <f>H13+L13</f>
        <v>17.48</v>
      </c>
      <c r="E13" s="289"/>
      <c r="F13" s="250"/>
      <c r="G13" s="251"/>
      <c r="H13" s="252"/>
      <c r="I13" s="253"/>
      <c r="J13" s="372"/>
      <c r="K13" s="339">
        <f>L13+N13</f>
        <v>17.48</v>
      </c>
      <c r="L13" s="337">
        <f>L14</f>
        <v>17.48</v>
      </c>
      <c r="M13" s="337">
        <f>M14</f>
        <v>0</v>
      </c>
      <c r="N13" s="338">
        <f>N14</f>
        <v>0</v>
      </c>
      <c r="O13" s="226"/>
    </row>
    <row r="14" spans="1:15" ht="13.5" thickBot="1">
      <c r="A14" s="255">
        <v>2</v>
      </c>
      <c r="B14" s="256" t="s">
        <v>197</v>
      </c>
      <c r="C14" s="288">
        <f aca="true" t="shared" si="0" ref="C14:C50">G14+K14</f>
        <v>17.48</v>
      </c>
      <c r="D14" s="289">
        <f aca="true" t="shared" si="1" ref="D14:D21">H14+L14</f>
        <v>17.48</v>
      </c>
      <c r="E14" s="289"/>
      <c r="F14" s="250"/>
      <c r="G14" s="290"/>
      <c r="H14" s="262"/>
      <c r="I14" s="262"/>
      <c r="J14" s="373"/>
      <c r="K14" s="261">
        <f>K15</f>
        <v>17.48</v>
      </c>
      <c r="L14" s="291">
        <f>L15</f>
        <v>17.48</v>
      </c>
      <c r="M14" s="291">
        <f>M15</f>
        <v>0</v>
      </c>
      <c r="N14" s="292"/>
      <c r="O14" s="226"/>
    </row>
    <row r="15" spans="1:15" ht="13.5" thickBot="1">
      <c r="A15" s="426">
        <v>3</v>
      </c>
      <c r="B15" s="229" t="s">
        <v>382</v>
      </c>
      <c r="C15" s="393">
        <f t="shared" si="0"/>
        <v>17.48</v>
      </c>
      <c r="D15" s="394">
        <f t="shared" si="1"/>
        <v>17.48</v>
      </c>
      <c r="E15" s="394"/>
      <c r="F15" s="395"/>
      <c r="G15" s="299"/>
      <c r="H15" s="300"/>
      <c r="I15" s="300"/>
      <c r="J15" s="374"/>
      <c r="K15" s="299">
        <v>17.48</v>
      </c>
      <c r="L15" s="300">
        <v>17.48</v>
      </c>
      <c r="M15" s="325"/>
      <c r="N15" s="301"/>
      <c r="O15" s="226"/>
    </row>
    <row r="16" spans="1:15" ht="45.75" thickBot="1">
      <c r="A16" s="427">
        <v>4</v>
      </c>
      <c r="B16" s="425" t="s">
        <v>256</v>
      </c>
      <c r="C16" s="260">
        <f t="shared" si="0"/>
        <v>183.9</v>
      </c>
      <c r="D16" s="252">
        <f t="shared" si="1"/>
        <v>-16.1</v>
      </c>
      <c r="E16" s="252">
        <f>I16+M16</f>
        <v>2.864375403532904E-14</v>
      </c>
      <c r="F16" s="254">
        <f>J16+N16</f>
        <v>200</v>
      </c>
      <c r="G16" s="356"/>
      <c r="H16" s="356"/>
      <c r="I16" s="356"/>
      <c r="J16" s="340"/>
      <c r="K16" s="341">
        <f>K17+K19+SUM(K25:K44)+K23</f>
        <v>183.9</v>
      </c>
      <c r="L16" s="341">
        <f>L17+L19+SUM(L25:L44)+L23</f>
        <v>-16.1</v>
      </c>
      <c r="M16" s="341">
        <f>M17+M19+SUM(M25:M44)+M23</f>
        <v>2.864375403532904E-14</v>
      </c>
      <c r="N16" s="341">
        <f>N17+N19+SUM(N25:N44)+N23</f>
        <v>200</v>
      </c>
      <c r="O16" s="226"/>
    </row>
    <row r="17" spans="1:15" ht="12.75">
      <c r="A17" s="428">
        <v>5</v>
      </c>
      <c r="B17" s="417" t="s">
        <v>197</v>
      </c>
      <c r="C17" s="349">
        <f t="shared" si="0"/>
        <v>-118.906</v>
      </c>
      <c r="D17" s="296">
        <f t="shared" si="1"/>
        <v>-118.906</v>
      </c>
      <c r="E17" s="296">
        <f aca="true" t="shared" si="2" ref="E17:E44">I17+M17</f>
        <v>-116.379</v>
      </c>
      <c r="F17" s="297"/>
      <c r="G17" s="388"/>
      <c r="H17" s="349"/>
      <c r="I17" s="349"/>
      <c r="J17" s="375"/>
      <c r="K17" s="349">
        <f>K18</f>
        <v>-118.906</v>
      </c>
      <c r="L17" s="349">
        <f>L18</f>
        <v>-118.906</v>
      </c>
      <c r="M17" s="349">
        <f>M18</f>
        <v>-116.379</v>
      </c>
      <c r="N17" s="379">
        <f>N18</f>
        <v>0</v>
      </c>
      <c r="O17" s="226"/>
    </row>
    <row r="18" spans="1:15" ht="12.75">
      <c r="A18" s="429">
        <v>6</v>
      </c>
      <c r="B18" s="418" t="s">
        <v>382</v>
      </c>
      <c r="C18" s="359">
        <f t="shared" si="0"/>
        <v>-118.906</v>
      </c>
      <c r="D18" s="342">
        <f t="shared" si="1"/>
        <v>-118.906</v>
      </c>
      <c r="E18" s="342">
        <f t="shared" si="2"/>
        <v>-116.379</v>
      </c>
      <c r="F18" s="352"/>
      <c r="G18" s="346"/>
      <c r="H18" s="345"/>
      <c r="I18" s="345"/>
      <c r="J18" s="354"/>
      <c r="K18" s="380">
        <v>-118.906</v>
      </c>
      <c r="L18" s="363">
        <v>-118.906</v>
      </c>
      <c r="M18" s="363">
        <v>-116.379</v>
      </c>
      <c r="N18" s="362"/>
      <c r="O18" s="226"/>
    </row>
    <row r="19" spans="1:15" ht="12.75">
      <c r="A19" s="429">
        <v>7</v>
      </c>
      <c r="B19" s="419" t="s">
        <v>202</v>
      </c>
      <c r="C19" s="350">
        <f t="shared" si="0"/>
        <v>183.9</v>
      </c>
      <c r="D19" s="334">
        <f t="shared" si="1"/>
        <v>-16.1</v>
      </c>
      <c r="E19" s="334"/>
      <c r="F19" s="351">
        <f>J19+N19</f>
        <v>200</v>
      </c>
      <c r="G19" s="347"/>
      <c r="H19" s="334"/>
      <c r="I19" s="334"/>
      <c r="J19" s="355"/>
      <c r="K19" s="350">
        <f>SUM(K20:K22)</f>
        <v>183.9</v>
      </c>
      <c r="L19" s="334">
        <f>SUM(L20:L22)</f>
        <v>-16.1</v>
      </c>
      <c r="M19" s="334">
        <f>SUM(M20:M22)</f>
        <v>0</v>
      </c>
      <c r="N19" s="351">
        <f>SUM(N20:N22)</f>
        <v>200</v>
      </c>
      <c r="O19" s="226"/>
    </row>
    <row r="20" spans="1:15" ht="12.75">
      <c r="A20" s="429">
        <v>8</v>
      </c>
      <c r="B20" s="420" t="s">
        <v>357</v>
      </c>
      <c r="C20" s="359">
        <f t="shared" si="0"/>
        <v>-16.1</v>
      </c>
      <c r="D20" s="342">
        <f t="shared" si="1"/>
        <v>-16.1</v>
      </c>
      <c r="E20" s="342"/>
      <c r="F20" s="352"/>
      <c r="G20" s="348"/>
      <c r="H20" s="342"/>
      <c r="I20" s="342"/>
      <c r="J20" s="343"/>
      <c r="K20" s="359">
        <v>-16.1</v>
      </c>
      <c r="L20" s="342">
        <v>-16.1</v>
      </c>
      <c r="M20" s="342"/>
      <c r="N20" s="352"/>
      <c r="O20" s="226"/>
    </row>
    <row r="21" spans="1:15" ht="12.75">
      <c r="A21" s="429">
        <v>9</v>
      </c>
      <c r="B21" s="420"/>
      <c r="C21" s="350">
        <f t="shared" si="0"/>
        <v>0</v>
      </c>
      <c r="D21" s="334">
        <f t="shared" si="1"/>
        <v>0</v>
      </c>
      <c r="E21" s="334"/>
      <c r="F21" s="351"/>
      <c r="G21" s="348"/>
      <c r="H21" s="342"/>
      <c r="I21" s="342"/>
      <c r="J21" s="343"/>
      <c r="K21" s="359"/>
      <c r="L21" s="342"/>
      <c r="M21" s="342"/>
      <c r="N21" s="352"/>
      <c r="O21" s="226"/>
    </row>
    <row r="22" spans="1:15" ht="38.25">
      <c r="A22" s="430">
        <v>10</v>
      </c>
      <c r="B22" s="421" t="s">
        <v>356</v>
      </c>
      <c r="C22" s="350">
        <f t="shared" si="0"/>
        <v>200</v>
      </c>
      <c r="D22" s="334"/>
      <c r="E22" s="334"/>
      <c r="F22" s="351">
        <f>J22+N22</f>
        <v>200</v>
      </c>
      <c r="G22" s="389"/>
      <c r="H22" s="335"/>
      <c r="I22" s="336"/>
      <c r="J22" s="344"/>
      <c r="K22" s="359">
        <v>200</v>
      </c>
      <c r="L22" s="336"/>
      <c r="M22" s="336"/>
      <c r="N22" s="353">
        <v>200</v>
      </c>
      <c r="O22" s="226"/>
    </row>
    <row r="23" spans="1:15" ht="12.75">
      <c r="A23" s="430">
        <v>11</v>
      </c>
      <c r="B23" s="462" t="s">
        <v>388</v>
      </c>
      <c r="C23" s="350">
        <f t="shared" si="0"/>
        <v>1.275</v>
      </c>
      <c r="D23" s="350">
        <f>H23+L23</f>
        <v>1.275</v>
      </c>
      <c r="E23" s="350">
        <f>I23+M23</f>
        <v>1.244</v>
      </c>
      <c r="F23" s="351"/>
      <c r="G23" s="389"/>
      <c r="H23" s="335"/>
      <c r="I23" s="336"/>
      <c r="J23" s="344"/>
      <c r="K23" s="463">
        <f>K24</f>
        <v>1.275</v>
      </c>
      <c r="L23" s="463">
        <f>L24</f>
        <v>1.275</v>
      </c>
      <c r="M23" s="463">
        <f>M24</f>
        <v>1.244</v>
      </c>
      <c r="N23" s="353"/>
      <c r="O23" s="226"/>
    </row>
    <row r="24" spans="1:15" ht="12.75">
      <c r="A24" s="430">
        <v>12</v>
      </c>
      <c r="B24" s="461" t="s">
        <v>389</v>
      </c>
      <c r="C24" s="350">
        <f t="shared" si="0"/>
        <v>1.275</v>
      </c>
      <c r="D24" s="350">
        <f>H24+L24</f>
        <v>1.275</v>
      </c>
      <c r="E24" s="350">
        <f>I24+M24</f>
        <v>1.244</v>
      </c>
      <c r="F24" s="351"/>
      <c r="G24" s="389"/>
      <c r="H24" s="335"/>
      <c r="I24" s="336"/>
      <c r="J24" s="344"/>
      <c r="K24" s="466">
        <v>1.275</v>
      </c>
      <c r="L24" s="467">
        <v>1.275</v>
      </c>
      <c r="M24" s="468">
        <v>1.244</v>
      </c>
      <c r="N24" s="353"/>
      <c r="O24" s="226"/>
    </row>
    <row r="25" spans="1:15" ht="12.75">
      <c r="A25" s="430">
        <v>13</v>
      </c>
      <c r="B25" s="332" t="s">
        <v>95</v>
      </c>
      <c r="C25" s="350">
        <f t="shared" si="0"/>
        <v>9.387</v>
      </c>
      <c r="D25" s="334">
        <f aca="true" t="shared" si="3" ref="D25:D50">H25+L25</f>
        <v>9.387</v>
      </c>
      <c r="E25" s="334">
        <f t="shared" si="2"/>
        <v>9.188</v>
      </c>
      <c r="F25" s="351"/>
      <c r="G25" s="389"/>
      <c r="H25" s="335"/>
      <c r="I25" s="336"/>
      <c r="J25" s="344"/>
      <c r="K25" s="68">
        <v>9.387</v>
      </c>
      <c r="L25" s="66">
        <v>9.387</v>
      </c>
      <c r="M25" s="66">
        <v>9.188</v>
      </c>
      <c r="N25" s="42"/>
      <c r="O25" s="226"/>
    </row>
    <row r="26" spans="1:15" ht="12.75">
      <c r="A26" s="430">
        <v>14</v>
      </c>
      <c r="B26" s="332" t="s">
        <v>96</v>
      </c>
      <c r="C26" s="350">
        <f t="shared" si="0"/>
        <v>6.666</v>
      </c>
      <c r="D26" s="334">
        <f t="shared" si="3"/>
        <v>6.666</v>
      </c>
      <c r="E26" s="334">
        <f t="shared" si="2"/>
        <v>6.524</v>
      </c>
      <c r="F26" s="351"/>
      <c r="G26" s="389"/>
      <c r="H26" s="335"/>
      <c r="I26" s="336"/>
      <c r="J26" s="344"/>
      <c r="K26" s="68">
        <v>6.666</v>
      </c>
      <c r="L26" s="66">
        <v>6.666</v>
      </c>
      <c r="M26" s="66">
        <v>6.524</v>
      </c>
      <c r="N26" s="42"/>
      <c r="O26" s="226"/>
    </row>
    <row r="27" spans="1:15" ht="12.75">
      <c r="A27" s="430">
        <v>15</v>
      </c>
      <c r="B27" s="332" t="s">
        <v>97</v>
      </c>
      <c r="C27" s="350">
        <f t="shared" si="0"/>
        <v>9.387</v>
      </c>
      <c r="D27" s="334">
        <f t="shared" si="3"/>
        <v>9.387</v>
      </c>
      <c r="E27" s="334">
        <f t="shared" si="2"/>
        <v>9.188</v>
      </c>
      <c r="F27" s="351"/>
      <c r="G27" s="389"/>
      <c r="H27" s="335"/>
      <c r="I27" s="336"/>
      <c r="J27" s="344"/>
      <c r="K27" s="68">
        <v>9.387</v>
      </c>
      <c r="L27" s="66">
        <v>9.387</v>
      </c>
      <c r="M27" s="66">
        <v>9.188</v>
      </c>
      <c r="N27" s="42"/>
      <c r="O27" s="226"/>
    </row>
    <row r="28" spans="1:15" ht="12.75">
      <c r="A28" s="430">
        <v>16</v>
      </c>
      <c r="B28" s="332" t="s">
        <v>98</v>
      </c>
      <c r="C28" s="350">
        <f t="shared" si="0"/>
        <v>2.512</v>
      </c>
      <c r="D28" s="334">
        <f t="shared" si="3"/>
        <v>2.512</v>
      </c>
      <c r="E28" s="334">
        <f t="shared" si="2"/>
        <v>2.459</v>
      </c>
      <c r="F28" s="351"/>
      <c r="G28" s="389"/>
      <c r="H28" s="335"/>
      <c r="I28" s="336"/>
      <c r="J28" s="344"/>
      <c r="K28" s="68">
        <v>2.512</v>
      </c>
      <c r="L28" s="66">
        <v>2.512</v>
      </c>
      <c r="M28" s="66">
        <v>2.459</v>
      </c>
      <c r="N28" s="42"/>
      <c r="O28" s="226"/>
    </row>
    <row r="29" spans="1:15" ht="12.75">
      <c r="A29" s="430">
        <v>17</v>
      </c>
      <c r="B29" s="332" t="s">
        <v>99</v>
      </c>
      <c r="C29" s="350">
        <f t="shared" si="0"/>
        <v>6.666</v>
      </c>
      <c r="D29" s="334">
        <f t="shared" si="3"/>
        <v>6.666</v>
      </c>
      <c r="E29" s="334">
        <f t="shared" si="2"/>
        <v>6.525</v>
      </c>
      <c r="F29" s="351"/>
      <c r="G29" s="389"/>
      <c r="H29" s="335"/>
      <c r="I29" s="336"/>
      <c r="J29" s="344"/>
      <c r="K29" s="75">
        <v>6.666</v>
      </c>
      <c r="L29" s="66">
        <v>6.666</v>
      </c>
      <c r="M29" s="143">
        <v>6.525</v>
      </c>
      <c r="N29" s="42"/>
      <c r="O29" s="226"/>
    </row>
    <row r="30" spans="1:15" ht="12.75">
      <c r="A30" s="430">
        <v>18</v>
      </c>
      <c r="B30" s="332" t="s">
        <v>100</v>
      </c>
      <c r="C30" s="350">
        <f t="shared" si="0"/>
        <v>10.409</v>
      </c>
      <c r="D30" s="334">
        <f t="shared" si="3"/>
        <v>10.409</v>
      </c>
      <c r="E30" s="334">
        <f t="shared" si="2"/>
        <v>10.188</v>
      </c>
      <c r="F30" s="351"/>
      <c r="G30" s="389"/>
      <c r="H30" s="335"/>
      <c r="I30" s="336"/>
      <c r="J30" s="344"/>
      <c r="K30" s="75">
        <v>10.409</v>
      </c>
      <c r="L30" s="66">
        <v>10.409</v>
      </c>
      <c r="M30" s="143">
        <v>10.188</v>
      </c>
      <c r="N30" s="42"/>
      <c r="O30" s="226"/>
    </row>
    <row r="31" spans="1:15" ht="12.75">
      <c r="A31" s="430">
        <v>19</v>
      </c>
      <c r="B31" s="332" t="s">
        <v>101</v>
      </c>
      <c r="C31" s="350">
        <f t="shared" si="0"/>
        <v>13.386</v>
      </c>
      <c r="D31" s="334">
        <f t="shared" si="3"/>
        <v>13.386</v>
      </c>
      <c r="E31" s="334">
        <f t="shared" si="2"/>
        <v>13.102</v>
      </c>
      <c r="F31" s="351"/>
      <c r="G31" s="389"/>
      <c r="H31" s="335"/>
      <c r="I31" s="336"/>
      <c r="J31" s="344"/>
      <c r="K31" s="75">
        <v>13.386</v>
      </c>
      <c r="L31" s="66">
        <v>13.386</v>
      </c>
      <c r="M31" s="65">
        <v>13.102</v>
      </c>
      <c r="N31" s="327"/>
      <c r="O31" s="226"/>
    </row>
    <row r="32" spans="1:15" ht="12.75">
      <c r="A32" s="430">
        <v>20</v>
      </c>
      <c r="B32" s="332" t="s">
        <v>102</v>
      </c>
      <c r="C32" s="350">
        <f t="shared" si="0"/>
        <v>4.066</v>
      </c>
      <c r="D32" s="334">
        <f t="shared" si="3"/>
        <v>4.066</v>
      </c>
      <c r="E32" s="334">
        <f t="shared" si="2"/>
        <v>3.98</v>
      </c>
      <c r="F32" s="351"/>
      <c r="G32" s="389"/>
      <c r="H32" s="335"/>
      <c r="I32" s="336"/>
      <c r="J32" s="344"/>
      <c r="K32" s="75">
        <v>4.066</v>
      </c>
      <c r="L32" s="66">
        <v>4.066</v>
      </c>
      <c r="M32" s="65">
        <v>3.98</v>
      </c>
      <c r="N32" s="327"/>
      <c r="O32" s="226"/>
    </row>
    <row r="33" spans="1:15" ht="12.75">
      <c r="A33" s="430">
        <v>21</v>
      </c>
      <c r="B33" s="332" t="s">
        <v>122</v>
      </c>
      <c r="C33" s="350">
        <f t="shared" si="0"/>
        <v>17.534</v>
      </c>
      <c r="D33" s="334">
        <f t="shared" si="3"/>
        <v>17.534</v>
      </c>
      <c r="E33" s="334">
        <f t="shared" si="2"/>
        <v>17.162</v>
      </c>
      <c r="F33" s="351"/>
      <c r="G33" s="389"/>
      <c r="H33" s="335"/>
      <c r="I33" s="336"/>
      <c r="J33" s="344"/>
      <c r="K33" s="75">
        <v>17.534</v>
      </c>
      <c r="L33" s="66">
        <v>17.534</v>
      </c>
      <c r="M33" s="65">
        <v>17.162</v>
      </c>
      <c r="N33" s="327"/>
      <c r="O33" s="226"/>
    </row>
    <row r="34" spans="1:15" ht="12.75">
      <c r="A34" s="430">
        <v>22</v>
      </c>
      <c r="B34" s="332" t="s">
        <v>103</v>
      </c>
      <c r="C34" s="350">
        <f t="shared" si="0"/>
        <v>9.387</v>
      </c>
      <c r="D34" s="334">
        <f t="shared" si="3"/>
        <v>9.387</v>
      </c>
      <c r="E34" s="334">
        <f t="shared" si="2"/>
        <v>9.188</v>
      </c>
      <c r="F34" s="351"/>
      <c r="G34" s="389"/>
      <c r="H34" s="335"/>
      <c r="I34" s="336"/>
      <c r="J34" s="344"/>
      <c r="K34" s="75">
        <v>9.387</v>
      </c>
      <c r="L34" s="66">
        <v>9.387</v>
      </c>
      <c r="M34" s="65">
        <v>9.188</v>
      </c>
      <c r="N34" s="327"/>
      <c r="O34" s="226"/>
    </row>
    <row r="35" spans="1:15" ht="12.75">
      <c r="A35" s="430">
        <v>23</v>
      </c>
      <c r="B35" s="332" t="s">
        <v>377</v>
      </c>
      <c r="C35" s="350">
        <f t="shared" si="0"/>
        <v>9.966</v>
      </c>
      <c r="D35" s="334">
        <f t="shared" si="3"/>
        <v>9.966</v>
      </c>
      <c r="E35" s="334">
        <f t="shared" si="2"/>
        <v>9.754</v>
      </c>
      <c r="F35" s="351"/>
      <c r="G35" s="389"/>
      <c r="H35" s="335"/>
      <c r="I35" s="336"/>
      <c r="J35" s="344"/>
      <c r="K35" s="75">
        <v>9.966</v>
      </c>
      <c r="L35" s="66">
        <v>9.966</v>
      </c>
      <c r="M35" s="65">
        <v>9.754</v>
      </c>
      <c r="N35" s="327"/>
      <c r="O35" s="226"/>
    </row>
    <row r="36" spans="1:15" ht="12.75">
      <c r="A36" s="430">
        <v>24</v>
      </c>
      <c r="B36" s="332" t="s">
        <v>93</v>
      </c>
      <c r="C36" s="350">
        <f t="shared" si="0"/>
        <v>2.891</v>
      </c>
      <c r="D36" s="334">
        <f t="shared" si="3"/>
        <v>2.891</v>
      </c>
      <c r="E36" s="334">
        <f t="shared" si="2"/>
        <v>2.83</v>
      </c>
      <c r="F36" s="351"/>
      <c r="G36" s="389"/>
      <c r="H36" s="335"/>
      <c r="I36" s="336"/>
      <c r="J36" s="344"/>
      <c r="K36" s="75">
        <v>2.891</v>
      </c>
      <c r="L36" s="66">
        <v>2.891</v>
      </c>
      <c r="M36" s="65">
        <v>2.83</v>
      </c>
      <c r="N36" s="328"/>
      <c r="O36" s="226"/>
    </row>
    <row r="37" spans="1:15" ht="12.75">
      <c r="A37" s="430">
        <v>25</v>
      </c>
      <c r="B37" s="332" t="s">
        <v>378</v>
      </c>
      <c r="C37" s="350">
        <f t="shared" si="0"/>
        <v>2.891</v>
      </c>
      <c r="D37" s="334">
        <f t="shared" si="3"/>
        <v>2.891</v>
      </c>
      <c r="E37" s="334">
        <f t="shared" si="2"/>
        <v>2.83</v>
      </c>
      <c r="F37" s="351"/>
      <c r="G37" s="389"/>
      <c r="H37" s="335"/>
      <c r="I37" s="336"/>
      <c r="J37" s="344"/>
      <c r="K37" s="75">
        <v>2.891</v>
      </c>
      <c r="L37" s="66">
        <v>2.891</v>
      </c>
      <c r="M37" s="65">
        <v>2.83</v>
      </c>
      <c r="N37" s="328"/>
      <c r="O37" s="226"/>
    </row>
    <row r="38" spans="1:15" ht="12.75">
      <c r="A38" s="430">
        <v>26</v>
      </c>
      <c r="B38" s="332" t="s">
        <v>379</v>
      </c>
      <c r="C38" s="350">
        <f t="shared" si="0"/>
        <v>1.302</v>
      </c>
      <c r="D38" s="334">
        <f t="shared" si="3"/>
        <v>1.302</v>
      </c>
      <c r="E38" s="334">
        <f t="shared" si="2"/>
        <v>1.274</v>
      </c>
      <c r="F38" s="351"/>
      <c r="G38" s="389"/>
      <c r="H38" s="335"/>
      <c r="I38" s="336"/>
      <c r="J38" s="344"/>
      <c r="K38" s="75">
        <v>1.302</v>
      </c>
      <c r="L38" s="66">
        <v>1.302</v>
      </c>
      <c r="M38" s="65">
        <v>1.274</v>
      </c>
      <c r="N38" s="328"/>
      <c r="O38" s="226"/>
    </row>
    <row r="39" spans="1:15" ht="12.75">
      <c r="A39" s="430">
        <v>27</v>
      </c>
      <c r="B39" s="332" t="s">
        <v>380</v>
      </c>
      <c r="C39" s="350">
        <f t="shared" si="0"/>
        <v>1.217</v>
      </c>
      <c r="D39" s="334">
        <f t="shared" si="3"/>
        <v>1.217</v>
      </c>
      <c r="E39" s="334">
        <f t="shared" si="2"/>
        <v>1.191</v>
      </c>
      <c r="F39" s="351"/>
      <c r="G39" s="389"/>
      <c r="H39" s="335"/>
      <c r="I39" s="336"/>
      <c r="J39" s="344"/>
      <c r="K39" s="75">
        <v>1.217</v>
      </c>
      <c r="L39" s="66">
        <v>1.217</v>
      </c>
      <c r="M39" s="65">
        <v>1.191</v>
      </c>
      <c r="N39" s="328"/>
      <c r="O39" s="226"/>
    </row>
    <row r="40" spans="1:15" ht="12.75">
      <c r="A40" s="430">
        <v>28</v>
      </c>
      <c r="B40" s="332" t="s">
        <v>117</v>
      </c>
      <c r="C40" s="350">
        <f t="shared" si="0"/>
        <v>2.318</v>
      </c>
      <c r="D40" s="334">
        <f t="shared" si="3"/>
        <v>2.318</v>
      </c>
      <c r="E40" s="334">
        <f t="shared" si="2"/>
        <v>2.268</v>
      </c>
      <c r="F40" s="351"/>
      <c r="G40" s="389"/>
      <c r="H40" s="335"/>
      <c r="I40" s="336"/>
      <c r="J40" s="344"/>
      <c r="K40" s="75">
        <v>2.318</v>
      </c>
      <c r="L40" s="66">
        <v>2.318</v>
      </c>
      <c r="M40" s="65">
        <v>2.268</v>
      </c>
      <c r="N40" s="328"/>
      <c r="O40" s="226"/>
    </row>
    <row r="41" spans="1:15" ht="14.25" customHeight="1">
      <c r="A41" s="430">
        <v>29</v>
      </c>
      <c r="B41" s="332" t="s">
        <v>390</v>
      </c>
      <c r="C41" s="350">
        <f t="shared" si="0"/>
        <v>2.318</v>
      </c>
      <c r="D41" s="334">
        <f t="shared" si="3"/>
        <v>2.318</v>
      </c>
      <c r="E41" s="334">
        <f t="shared" si="2"/>
        <v>2.269</v>
      </c>
      <c r="F41" s="351"/>
      <c r="G41" s="389"/>
      <c r="H41" s="335"/>
      <c r="I41" s="336"/>
      <c r="J41" s="344"/>
      <c r="K41" s="75">
        <v>2.318</v>
      </c>
      <c r="L41" s="66">
        <v>2.318</v>
      </c>
      <c r="M41" s="65">
        <v>2.269</v>
      </c>
      <c r="N41" s="328"/>
      <c r="O41" s="226"/>
    </row>
    <row r="42" spans="1:15" ht="12.75">
      <c r="A42" s="430">
        <v>30</v>
      </c>
      <c r="B42" s="332" t="s">
        <v>381</v>
      </c>
      <c r="C42" s="350">
        <f t="shared" si="0"/>
        <v>2.318</v>
      </c>
      <c r="D42" s="334">
        <f t="shared" si="3"/>
        <v>2.318</v>
      </c>
      <c r="E42" s="334">
        <f t="shared" si="2"/>
        <v>2.269</v>
      </c>
      <c r="F42" s="351"/>
      <c r="G42" s="389"/>
      <c r="H42" s="335"/>
      <c r="I42" s="336"/>
      <c r="J42" s="344"/>
      <c r="K42" s="75">
        <v>2.318</v>
      </c>
      <c r="L42" s="66">
        <v>2.318</v>
      </c>
      <c r="M42" s="65">
        <v>2.269</v>
      </c>
      <c r="N42" s="328"/>
      <c r="O42" s="226"/>
    </row>
    <row r="43" spans="1:15" ht="12.75">
      <c r="A43" s="430">
        <v>31</v>
      </c>
      <c r="B43" s="332" t="s">
        <v>124</v>
      </c>
      <c r="C43" s="350">
        <f t="shared" si="0"/>
        <v>2.318</v>
      </c>
      <c r="D43" s="334">
        <f t="shared" si="3"/>
        <v>2.318</v>
      </c>
      <c r="E43" s="334">
        <f t="shared" si="2"/>
        <v>2.269</v>
      </c>
      <c r="F43" s="351"/>
      <c r="G43" s="389"/>
      <c r="H43" s="335"/>
      <c r="I43" s="336"/>
      <c r="J43" s="344"/>
      <c r="K43" s="75">
        <v>2.318</v>
      </c>
      <c r="L43" s="66">
        <v>2.318</v>
      </c>
      <c r="M43" s="65">
        <v>2.269</v>
      </c>
      <c r="N43" s="328"/>
      <c r="O43" s="226"/>
    </row>
    <row r="44" spans="1:15" ht="13.5" thickBot="1">
      <c r="A44" s="431">
        <v>32</v>
      </c>
      <c r="B44" s="333" t="s">
        <v>135</v>
      </c>
      <c r="C44" s="385">
        <f t="shared" si="0"/>
        <v>0.692</v>
      </c>
      <c r="D44" s="386">
        <f t="shared" si="3"/>
        <v>0.692</v>
      </c>
      <c r="E44" s="386">
        <f t="shared" si="2"/>
        <v>0.677</v>
      </c>
      <c r="F44" s="387"/>
      <c r="G44" s="390"/>
      <c r="H44" s="360"/>
      <c r="I44" s="361"/>
      <c r="J44" s="376"/>
      <c r="K44" s="329">
        <v>0.692</v>
      </c>
      <c r="L44" s="84">
        <v>0.692</v>
      </c>
      <c r="M44" s="83">
        <v>0.677</v>
      </c>
      <c r="N44" s="330"/>
      <c r="O44" s="226"/>
    </row>
    <row r="45" spans="1:15" ht="45.75" thickBot="1">
      <c r="A45" s="427">
        <v>33</v>
      </c>
      <c r="B45" s="422" t="s">
        <v>275</v>
      </c>
      <c r="C45" s="391">
        <f t="shared" si="0"/>
        <v>1821.4144999999999</v>
      </c>
      <c r="D45" s="293">
        <f t="shared" si="3"/>
        <v>625.7</v>
      </c>
      <c r="E45" s="293"/>
      <c r="F45" s="392">
        <f>J45+N45</f>
        <v>1195.7145</v>
      </c>
      <c r="G45" s="357">
        <f aca="true" t="shared" si="4" ref="G45:N45">G46</f>
        <v>46.3145</v>
      </c>
      <c r="H45" s="358">
        <f t="shared" si="4"/>
        <v>9.6</v>
      </c>
      <c r="I45" s="358">
        <f t="shared" si="4"/>
        <v>0</v>
      </c>
      <c r="J45" s="477">
        <f t="shared" si="4"/>
        <v>36.7145</v>
      </c>
      <c r="K45" s="260">
        <f t="shared" si="4"/>
        <v>1775.1</v>
      </c>
      <c r="L45" s="252">
        <f t="shared" si="4"/>
        <v>616.1</v>
      </c>
      <c r="M45" s="252"/>
      <c r="N45" s="259">
        <f t="shared" si="4"/>
        <v>1159</v>
      </c>
      <c r="O45" s="226"/>
    </row>
    <row r="46" spans="1:15" ht="12.75">
      <c r="A46" s="428">
        <v>34</v>
      </c>
      <c r="B46" s="423" t="s">
        <v>314</v>
      </c>
      <c r="C46" s="349">
        <f t="shared" si="0"/>
        <v>1821.4144999999999</v>
      </c>
      <c r="D46" s="296">
        <f t="shared" si="3"/>
        <v>625.7</v>
      </c>
      <c r="E46" s="296"/>
      <c r="F46" s="297">
        <f>J46+N46</f>
        <v>1195.7145</v>
      </c>
      <c r="G46" s="291">
        <f aca="true" t="shared" si="5" ref="G46:N46">G47+G48+G49</f>
        <v>46.3145</v>
      </c>
      <c r="H46" s="294">
        <f t="shared" si="5"/>
        <v>9.6</v>
      </c>
      <c r="I46" s="294">
        <f t="shared" si="5"/>
        <v>0</v>
      </c>
      <c r="J46" s="478">
        <f t="shared" si="5"/>
        <v>36.7145</v>
      </c>
      <c r="K46" s="261">
        <f t="shared" si="5"/>
        <v>1775.1</v>
      </c>
      <c r="L46" s="294">
        <f t="shared" si="5"/>
        <v>616.1</v>
      </c>
      <c r="M46" s="294"/>
      <c r="N46" s="295">
        <f t="shared" si="5"/>
        <v>1159</v>
      </c>
      <c r="O46" s="226"/>
    </row>
    <row r="47" spans="1:15" ht="12.75">
      <c r="A47" s="429">
        <v>35</v>
      </c>
      <c r="B47" s="418" t="s">
        <v>352</v>
      </c>
      <c r="C47" s="359">
        <f t="shared" si="0"/>
        <v>1775.1</v>
      </c>
      <c r="D47" s="342">
        <f t="shared" si="3"/>
        <v>616.1</v>
      </c>
      <c r="E47" s="342"/>
      <c r="F47" s="352">
        <f>J47+N47</f>
        <v>1159</v>
      </c>
      <c r="G47" s="257"/>
      <c r="H47" s="258"/>
      <c r="I47" s="258"/>
      <c r="J47" s="377"/>
      <c r="K47" s="302">
        <v>1775.1</v>
      </c>
      <c r="L47" s="298">
        <v>616.1</v>
      </c>
      <c r="M47" s="258"/>
      <c r="N47" s="303">
        <v>1159</v>
      </c>
      <c r="O47" s="226"/>
    </row>
    <row r="48" spans="1:15" ht="12.75">
      <c r="A48" s="429">
        <v>36</v>
      </c>
      <c r="B48" s="420" t="s">
        <v>353</v>
      </c>
      <c r="C48" s="359">
        <f t="shared" si="0"/>
        <v>36.7145</v>
      </c>
      <c r="D48" s="342">
        <f t="shared" si="3"/>
        <v>0</v>
      </c>
      <c r="E48" s="342"/>
      <c r="F48" s="352"/>
      <c r="G48" s="475">
        <v>36.7145</v>
      </c>
      <c r="H48" s="474"/>
      <c r="I48" s="257"/>
      <c r="J48" s="476">
        <v>36.7145</v>
      </c>
      <c r="K48" s="305"/>
      <c r="L48" s="306"/>
      <c r="M48" s="257"/>
      <c r="N48" s="304"/>
      <c r="O48" s="226"/>
    </row>
    <row r="49" spans="1:15" ht="26.25" thickBot="1">
      <c r="A49" s="432">
        <v>37</v>
      </c>
      <c r="B49" s="421" t="s">
        <v>354</v>
      </c>
      <c r="C49" s="396">
        <f t="shared" si="0"/>
        <v>9.6</v>
      </c>
      <c r="D49" s="397">
        <f t="shared" si="3"/>
        <v>9.6</v>
      </c>
      <c r="E49" s="397"/>
      <c r="F49" s="398"/>
      <c r="G49" s="378">
        <v>9.6</v>
      </c>
      <c r="H49" s="300">
        <v>9.6</v>
      </c>
      <c r="I49" s="308"/>
      <c r="J49" s="378"/>
      <c r="K49" s="307"/>
      <c r="L49" s="300"/>
      <c r="M49" s="308"/>
      <c r="N49" s="309"/>
      <c r="O49" s="226"/>
    </row>
    <row r="50" spans="1:15" ht="13.5" thickBot="1">
      <c r="A50" s="427">
        <v>38</v>
      </c>
      <c r="B50" s="424" t="s">
        <v>292</v>
      </c>
      <c r="C50" s="481">
        <f t="shared" si="0"/>
        <v>2022.7945</v>
      </c>
      <c r="D50" s="384">
        <f t="shared" si="3"/>
        <v>627.08</v>
      </c>
      <c r="E50" s="384"/>
      <c r="F50" s="480">
        <f>J50+N50</f>
        <v>1395.7145</v>
      </c>
      <c r="G50" s="263">
        <f aca="true" t="shared" si="6" ref="G50:L50">G13+G16+G45</f>
        <v>46.3145</v>
      </c>
      <c r="H50" s="263">
        <f t="shared" si="6"/>
        <v>9.6</v>
      </c>
      <c r="I50" s="263">
        <f t="shared" si="6"/>
        <v>0</v>
      </c>
      <c r="J50" s="479">
        <f t="shared" si="6"/>
        <v>36.7145</v>
      </c>
      <c r="K50" s="381">
        <f t="shared" si="6"/>
        <v>1976.48</v>
      </c>
      <c r="L50" s="382">
        <f t="shared" si="6"/>
        <v>617.48</v>
      </c>
      <c r="M50" s="382"/>
      <c r="N50" s="383">
        <f>N13+N16+N45</f>
        <v>1359</v>
      </c>
      <c r="O50" s="226"/>
    </row>
    <row r="51" spans="1:15" ht="12.75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26"/>
    </row>
    <row r="52" spans="1:15" ht="12.75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26"/>
    </row>
    <row r="53" spans="1:15" ht="12.75">
      <c r="A53" s="240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26"/>
    </row>
    <row r="54" spans="1:15" ht="12.75">
      <c r="A54" s="240"/>
      <c r="B54" s="264" t="s">
        <v>191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26"/>
    </row>
    <row r="55" spans="1:15" ht="12.75">
      <c r="A55" s="240"/>
      <c r="B55" s="264" t="s">
        <v>358</v>
      </c>
      <c r="C55" s="240"/>
      <c r="D55" s="245" t="s">
        <v>359</v>
      </c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26"/>
    </row>
    <row r="56" spans="1:15" ht="12.75">
      <c r="A56" s="240"/>
      <c r="B56" s="264" t="s">
        <v>300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26"/>
    </row>
    <row r="57" spans="1:14" ht="12.75">
      <c r="A57" s="239"/>
      <c r="B57" s="265" t="s">
        <v>192</v>
      </c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</row>
    <row r="58" spans="1:14" ht="12.75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</row>
  </sheetData>
  <sheetProtection/>
  <mergeCells count="18">
    <mergeCell ref="A10:A12"/>
    <mergeCell ref="B10:B12"/>
    <mergeCell ref="C10:C12"/>
    <mergeCell ref="D10:F10"/>
    <mergeCell ref="G10:G12"/>
    <mergeCell ref="H10:J10"/>
    <mergeCell ref="D11:E11"/>
    <mergeCell ref="F11:F12"/>
    <mergeCell ref="C7:J7"/>
    <mergeCell ref="C8:I8"/>
    <mergeCell ref="K10:K12"/>
    <mergeCell ref="L10:N10"/>
    <mergeCell ref="C4:J4"/>
    <mergeCell ref="C5:I5"/>
    <mergeCell ref="H11:I11"/>
    <mergeCell ref="J11:J12"/>
    <mergeCell ref="L11:M11"/>
    <mergeCell ref="N11:N12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I25" sqref="I25"/>
    </sheetView>
  </sheetViews>
  <sheetFormatPr defaultColWidth="9.140625" defaultRowHeight="12.75"/>
  <cols>
    <col min="2" max="2" width="4.140625" style="0" customWidth="1"/>
    <col min="3" max="3" width="42.421875" style="0" customWidth="1"/>
    <col min="4" max="4" width="37.57421875" style="0" customWidth="1"/>
    <col min="5" max="5" width="13.140625" style="0" customWidth="1"/>
    <col min="6" max="6" width="12.00390625" style="0" customWidth="1"/>
  </cols>
  <sheetData>
    <row r="1" ht="12.75">
      <c r="E1" s="52" t="s">
        <v>119</v>
      </c>
    </row>
    <row r="2" spans="5:7" ht="12.75">
      <c r="E2" s="50" t="s">
        <v>317</v>
      </c>
      <c r="F2" s="11"/>
      <c r="G2" s="12"/>
    </row>
    <row r="3" ht="12.75">
      <c r="E3" s="53" t="s">
        <v>139</v>
      </c>
    </row>
    <row r="4" spans="5:8" ht="12.75">
      <c r="E4" s="241" t="s">
        <v>368</v>
      </c>
      <c r="F4" s="240"/>
      <c r="G4" s="240"/>
      <c r="H4" s="240"/>
    </row>
    <row r="5" spans="5:8" ht="12.75">
      <c r="E5" s="241" t="s">
        <v>367</v>
      </c>
      <c r="F5" s="242"/>
      <c r="G5" s="242"/>
      <c r="H5" s="243"/>
    </row>
    <row r="6" spans="5:8" ht="12.75">
      <c r="E6" s="241" t="s">
        <v>369</v>
      </c>
      <c r="F6" s="240"/>
      <c r="G6" s="240"/>
      <c r="H6" s="240"/>
    </row>
    <row r="8" ht="12.75">
      <c r="C8" s="13" t="s">
        <v>301</v>
      </c>
    </row>
    <row r="9" spans="5:6" ht="13.5" thickBot="1">
      <c r="E9" s="26"/>
      <c r="F9" s="26" t="s">
        <v>302</v>
      </c>
    </row>
    <row r="10" spans="2:6" ht="12.75">
      <c r="B10" s="558" t="s">
        <v>3</v>
      </c>
      <c r="C10" s="554" t="s">
        <v>136</v>
      </c>
      <c r="D10" s="554" t="s">
        <v>137</v>
      </c>
      <c r="E10" s="554" t="s">
        <v>150</v>
      </c>
      <c r="F10" s="556" t="s">
        <v>303</v>
      </c>
    </row>
    <row r="11" spans="2:6" ht="16.5" customHeight="1" thickBot="1">
      <c r="B11" s="559"/>
      <c r="C11" s="555"/>
      <c r="D11" s="555"/>
      <c r="E11" s="555"/>
      <c r="F11" s="557"/>
    </row>
    <row r="12" spans="2:6" ht="12.75">
      <c r="B12" s="399">
        <v>1</v>
      </c>
      <c r="C12" s="402" t="s">
        <v>138</v>
      </c>
      <c r="D12" s="405"/>
      <c r="E12" s="408">
        <v>-16.7</v>
      </c>
      <c r="F12" s="408"/>
    </row>
    <row r="13" spans="2:6" ht="12.75" customHeight="1">
      <c r="B13" s="151">
        <v>2</v>
      </c>
      <c r="C13" s="403" t="s">
        <v>376</v>
      </c>
      <c r="D13" s="473" t="s">
        <v>202</v>
      </c>
      <c r="E13" s="409">
        <v>-16.1</v>
      </c>
      <c r="F13" s="414"/>
    </row>
    <row r="14" spans="2:6" ht="12.75">
      <c r="B14" s="151">
        <v>3</v>
      </c>
      <c r="C14" s="403" t="s">
        <v>360</v>
      </c>
      <c r="D14" s="473" t="s">
        <v>120</v>
      </c>
      <c r="E14" s="409">
        <v>-0.6</v>
      </c>
      <c r="F14" s="415"/>
    </row>
    <row r="15" spans="2:6" ht="12.75">
      <c r="B15" s="400">
        <v>4</v>
      </c>
      <c r="C15" s="402" t="s">
        <v>386</v>
      </c>
      <c r="D15" s="406"/>
      <c r="E15" s="409"/>
      <c r="F15" s="415"/>
    </row>
    <row r="16" spans="2:6" ht="12.75">
      <c r="B16" s="400">
        <v>5</v>
      </c>
      <c r="C16" s="402" t="s">
        <v>384</v>
      </c>
      <c r="D16" s="406"/>
      <c r="E16" s="409">
        <f>E17+E18+SUM(E20:E39)</f>
        <v>0</v>
      </c>
      <c r="F16" s="409">
        <f>F17+F18+SUM(F20:F39)</f>
        <v>0</v>
      </c>
    </row>
    <row r="17" spans="2:6" ht="12.75">
      <c r="B17" s="400">
        <v>6</v>
      </c>
      <c r="C17" s="402"/>
      <c r="D17" s="473" t="s">
        <v>120</v>
      </c>
      <c r="E17" s="410">
        <v>-118.906</v>
      </c>
      <c r="F17" s="345">
        <v>-116.379</v>
      </c>
    </row>
    <row r="18" spans="2:6" ht="12.75">
      <c r="B18" s="400">
        <v>7</v>
      </c>
      <c r="C18" s="402"/>
      <c r="D18" s="462" t="s">
        <v>388</v>
      </c>
      <c r="E18" s="472">
        <f>E19</f>
        <v>1.275</v>
      </c>
      <c r="F18" s="472">
        <f>F19</f>
        <v>1.244</v>
      </c>
    </row>
    <row r="19" spans="2:6" ht="12.75">
      <c r="B19" s="400">
        <v>8</v>
      </c>
      <c r="C19" s="402"/>
      <c r="D19" s="461" t="s">
        <v>389</v>
      </c>
      <c r="E19" s="410">
        <v>1.275</v>
      </c>
      <c r="F19" s="416">
        <v>1.244</v>
      </c>
    </row>
    <row r="20" spans="2:6" ht="12.75">
      <c r="B20" s="400">
        <v>9</v>
      </c>
      <c r="C20" s="332"/>
      <c r="D20" s="74" t="s">
        <v>95</v>
      </c>
      <c r="E20" s="411">
        <v>9.387</v>
      </c>
      <c r="F20" s="411">
        <v>9.188</v>
      </c>
    </row>
    <row r="21" spans="2:6" ht="12.75">
      <c r="B21" s="400">
        <v>10</v>
      </c>
      <c r="C21" s="332"/>
      <c r="D21" s="407" t="s">
        <v>96</v>
      </c>
      <c r="E21" s="411">
        <v>6.666</v>
      </c>
      <c r="F21" s="411">
        <v>6.524</v>
      </c>
    </row>
    <row r="22" spans="2:6" ht="12.75">
      <c r="B22" s="151">
        <v>11</v>
      </c>
      <c r="C22" s="332"/>
      <c r="D22" s="74" t="s">
        <v>97</v>
      </c>
      <c r="E22" s="411">
        <v>9.387</v>
      </c>
      <c r="F22" s="411">
        <v>9.188</v>
      </c>
    </row>
    <row r="23" spans="2:6" ht="12.75">
      <c r="B23" s="151">
        <v>12</v>
      </c>
      <c r="C23" s="332"/>
      <c r="D23" s="74" t="s">
        <v>98</v>
      </c>
      <c r="E23" s="411">
        <v>2.512</v>
      </c>
      <c r="F23" s="411">
        <v>2.459</v>
      </c>
    </row>
    <row r="24" spans="2:6" ht="12.75">
      <c r="B24" s="151">
        <v>13</v>
      </c>
      <c r="C24" s="332"/>
      <c r="D24" s="74" t="s">
        <v>99</v>
      </c>
      <c r="E24" s="411">
        <v>6.666</v>
      </c>
      <c r="F24" s="411">
        <v>6.525</v>
      </c>
    </row>
    <row r="25" spans="2:6" ht="12.75">
      <c r="B25" s="151">
        <v>14</v>
      </c>
      <c r="C25" s="332"/>
      <c r="D25" s="74" t="s">
        <v>100</v>
      </c>
      <c r="E25" s="411">
        <v>10.409</v>
      </c>
      <c r="F25" s="411">
        <v>10.188</v>
      </c>
    </row>
    <row r="26" spans="2:6" ht="12.75">
      <c r="B26" s="151">
        <v>15</v>
      </c>
      <c r="C26" s="332"/>
      <c r="D26" s="74" t="s">
        <v>101</v>
      </c>
      <c r="E26" s="411">
        <v>13.386</v>
      </c>
      <c r="F26" s="411">
        <v>13.102</v>
      </c>
    </row>
    <row r="27" spans="2:6" ht="12.75">
      <c r="B27" s="151">
        <v>16</v>
      </c>
      <c r="C27" s="332"/>
      <c r="D27" s="74" t="s">
        <v>102</v>
      </c>
      <c r="E27" s="411">
        <v>4.066</v>
      </c>
      <c r="F27" s="411">
        <v>3.98</v>
      </c>
    </row>
    <row r="28" spans="2:6" ht="12.75">
      <c r="B28" s="151">
        <v>17</v>
      </c>
      <c r="C28" s="332"/>
      <c r="D28" s="74" t="s">
        <v>122</v>
      </c>
      <c r="E28" s="411">
        <v>17.534</v>
      </c>
      <c r="F28" s="411">
        <v>17.162</v>
      </c>
    </row>
    <row r="29" spans="2:6" ht="12.75">
      <c r="B29" s="151">
        <v>18</v>
      </c>
      <c r="C29" s="332"/>
      <c r="D29" s="74" t="s">
        <v>103</v>
      </c>
      <c r="E29" s="411">
        <v>9.387</v>
      </c>
      <c r="F29" s="411">
        <v>9.188</v>
      </c>
    </row>
    <row r="30" spans="2:6" ht="12.75">
      <c r="B30" s="151">
        <v>19</v>
      </c>
      <c r="C30" s="332"/>
      <c r="D30" s="74" t="s">
        <v>377</v>
      </c>
      <c r="E30" s="411">
        <v>9.966</v>
      </c>
      <c r="F30" s="411">
        <v>9.754</v>
      </c>
    </row>
    <row r="31" spans="2:6" ht="12.75">
      <c r="B31" s="151">
        <v>20</v>
      </c>
      <c r="C31" s="332"/>
      <c r="D31" s="74" t="s">
        <v>93</v>
      </c>
      <c r="E31" s="411">
        <v>2.891</v>
      </c>
      <c r="F31" s="411">
        <v>2.83</v>
      </c>
    </row>
    <row r="32" spans="2:6" ht="12.75">
      <c r="B32" s="151">
        <v>21</v>
      </c>
      <c r="C32" s="332"/>
      <c r="D32" s="74" t="s">
        <v>378</v>
      </c>
      <c r="E32" s="411">
        <v>2.891</v>
      </c>
      <c r="F32" s="411">
        <v>2.83</v>
      </c>
    </row>
    <row r="33" spans="2:6" ht="12.75">
      <c r="B33" s="151">
        <v>22</v>
      </c>
      <c r="C33" s="332"/>
      <c r="D33" s="74" t="s">
        <v>379</v>
      </c>
      <c r="E33" s="411">
        <v>1.302</v>
      </c>
      <c r="F33" s="411">
        <v>1.274</v>
      </c>
    </row>
    <row r="34" spans="2:6" ht="12.75">
      <c r="B34" s="151">
        <v>23</v>
      </c>
      <c r="C34" s="332"/>
      <c r="D34" s="74" t="s">
        <v>380</v>
      </c>
      <c r="E34" s="411">
        <v>1.217</v>
      </c>
      <c r="F34" s="411">
        <v>1.191</v>
      </c>
    </row>
    <row r="35" spans="2:6" ht="12.75">
      <c r="B35" s="151">
        <v>24</v>
      </c>
      <c r="C35" s="332"/>
      <c r="D35" s="74" t="s">
        <v>117</v>
      </c>
      <c r="E35" s="411">
        <v>2.318</v>
      </c>
      <c r="F35" s="411">
        <v>2.268</v>
      </c>
    </row>
    <row r="36" spans="2:6" ht="25.5">
      <c r="B36" s="151">
        <v>25</v>
      </c>
      <c r="C36" s="332"/>
      <c r="D36" s="74" t="s">
        <v>390</v>
      </c>
      <c r="E36" s="411">
        <v>2.318</v>
      </c>
      <c r="F36" s="411">
        <v>2.269</v>
      </c>
    </row>
    <row r="37" spans="2:6" ht="12.75">
      <c r="B37" s="151">
        <v>26</v>
      </c>
      <c r="C37" s="332"/>
      <c r="D37" s="74" t="s">
        <v>381</v>
      </c>
      <c r="E37" s="411">
        <v>2.318</v>
      </c>
      <c r="F37" s="411">
        <v>2.269</v>
      </c>
    </row>
    <row r="38" spans="2:6" ht="12.75">
      <c r="B38" s="151">
        <v>27</v>
      </c>
      <c r="C38" s="332"/>
      <c r="D38" s="74" t="s">
        <v>124</v>
      </c>
      <c r="E38" s="411">
        <v>2.318</v>
      </c>
      <c r="F38" s="411">
        <v>2.269</v>
      </c>
    </row>
    <row r="39" spans="2:6" ht="13.5" thickBot="1">
      <c r="B39" s="400">
        <v>28</v>
      </c>
      <c r="C39" s="333"/>
      <c r="D39" s="407" t="s">
        <v>135</v>
      </c>
      <c r="E39" s="412">
        <v>0.692</v>
      </c>
      <c r="F39" s="412">
        <v>0.677</v>
      </c>
    </row>
    <row r="40" spans="2:6" ht="13.5" thickBot="1">
      <c r="B40" s="401">
        <v>29</v>
      </c>
      <c r="C40" s="105" t="s">
        <v>385</v>
      </c>
      <c r="D40" s="401"/>
      <c r="E40" s="413">
        <f>E12+E15</f>
        <v>-16.7</v>
      </c>
      <c r="F40" s="413">
        <f>F12+F15</f>
        <v>0</v>
      </c>
    </row>
  </sheetData>
  <sheetProtection/>
  <mergeCells count="5">
    <mergeCell ref="C10:C11"/>
    <mergeCell ref="D10:D11"/>
    <mergeCell ref="E10:E11"/>
    <mergeCell ref="F10:F11"/>
    <mergeCell ref="B10:B1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2019-04-24T11:58:10Z</cp:lastPrinted>
  <dcterms:created xsi:type="dcterms:W3CDTF">2013-02-05T08:01:03Z</dcterms:created>
  <dcterms:modified xsi:type="dcterms:W3CDTF">2019-04-26T06:43:53Z</dcterms:modified>
  <cp:category/>
  <cp:version/>
  <cp:contentType/>
  <cp:contentStatus/>
</cp:coreProperties>
</file>