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3"/>
  </bookViews>
  <sheets>
    <sheet name="1-pajamos" sheetId="1" r:id="rId1"/>
    <sheet name="2-sp.dot." sheetId="2" r:id="rId2"/>
    <sheet name="3-įst.pajamos" sheetId="3" r:id="rId3"/>
    <sheet name="4-išl.asign.vald. " sheetId="4" r:id="rId4"/>
    <sheet name="5-išl.pagal programas " sheetId="5" state="hidden" r:id="rId5"/>
    <sheet name="5-programos" sheetId="6" r:id="rId6"/>
    <sheet name="6-valst.deleg.f-jų paskirst." sheetId="7" r:id="rId7"/>
    <sheet name="7-apyvartos lėšos" sheetId="8" r:id="rId8"/>
    <sheet name="8 -ES projektai" sheetId="9" r:id="rId9"/>
    <sheet name="9-ML valdymui ir pagalbai" sheetId="10" r:id="rId10"/>
  </sheets>
  <definedNames>
    <definedName name="OLE_LINK2" localSheetId="0">'1-pajamos'!#REF!</definedName>
    <definedName name="_xlnm.Print_Titles" localSheetId="2">'3-įst.pajamos'!$7:$8</definedName>
    <definedName name="_xlnm.Print_Titles" localSheetId="3">'4-išl.asign.vald. '!$8:$10</definedName>
    <definedName name="_xlnm.Print_Titles" localSheetId="5">'5-programos'!$7:$9</definedName>
  </definedNames>
  <calcPr fullCalcOnLoad="1"/>
</workbook>
</file>

<file path=xl/comments2.xml><?xml version="1.0" encoding="utf-8"?>
<comments xmlns="http://schemas.openxmlformats.org/spreadsheetml/2006/main">
  <authors>
    <author>Reda Dudienė</author>
  </authors>
  <commentList>
    <comment ref="C17" authorId="0">
      <text>
        <r>
          <rPr>
            <b/>
            <sz val="9"/>
            <rFont val="Tahoma"/>
            <family val="2"/>
          </rPr>
          <t>išmokos-210,3
administr.-6,3</t>
        </r>
        <r>
          <rPr>
            <sz val="9"/>
            <rFont val="Tahoma"/>
            <family val="2"/>
          </rPr>
          <t xml:space="preserve">
</t>
        </r>
      </text>
    </comment>
    <comment ref="C18" authorId="0">
      <text>
        <r>
          <rPr>
            <sz val="9"/>
            <rFont val="Tahoma"/>
            <family val="2"/>
          </rPr>
          <t xml:space="preserve">parama mok-445,1
administr.-12,8
mokykl.admin.-5
</t>
        </r>
      </text>
    </comment>
    <comment ref="C19" authorId="0">
      <text>
        <r>
          <rPr>
            <sz val="9"/>
            <rFont val="Tahoma"/>
            <family val="2"/>
          </rPr>
          <t>soc.par.c. Rizika-341
soc.paslaugos- 360
soc.psl.dmin.-10,8</t>
        </r>
      </text>
    </comment>
    <comment ref="C21" authorId="0">
      <text>
        <r>
          <rPr>
            <sz val="9"/>
            <rFont val="Tahoma"/>
            <family val="2"/>
          </rPr>
          <t xml:space="preserve">modulis- 87
viešieji darbai-137,7
medžiagoms -9,7
administr.-5,5
</t>
        </r>
      </text>
    </comment>
    <comment ref="C54" authorId="0">
      <text>
        <r>
          <rPr>
            <sz val="9"/>
            <rFont val="Tahoma"/>
            <family val="2"/>
          </rPr>
          <t xml:space="preserve">centrams- 108
administr.- 4,3
</t>
        </r>
      </text>
    </comment>
  </commentList>
</comments>
</file>

<file path=xl/sharedStrings.xml><?xml version="1.0" encoding="utf-8"?>
<sst xmlns="http://schemas.openxmlformats.org/spreadsheetml/2006/main" count="1344" uniqueCount="790">
  <si>
    <t>Eil.Nr.</t>
  </si>
  <si>
    <t>Civilinės būklės aktų registravimas</t>
  </si>
  <si>
    <t>Gyvenamosios vietos deklaravimas</t>
  </si>
  <si>
    <t>Priešgaisrinė tarnyba</t>
  </si>
  <si>
    <t>Socialinė parama mokiniams</t>
  </si>
  <si>
    <t>Archyvinių dokumentų tvarkymas</t>
  </si>
  <si>
    <t xml:space="preserve">                                                                                                  3 priedas</t>
  </si>
  <si>
    <t>Įstaiga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</si>
  <si>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</si>
  <si>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</si>
  <si>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</si>
  <si>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</si>
  <si>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</si>
  <si>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</si>
  <si>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</si>
  <si>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</si>
  <si>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</si>
  <si>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</si>
  <si>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</si>
  <si>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</si>
  <si>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</si>
  <si>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</si>
  <si>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L/d "Nykštukas"</t>
  </si>
  <si>
    <t>L/d "Pumpurėlis"</t>
  </si>
  <si>
    <t>Juodupės l/d</t>
  </si>
  <si>
    <t>M/d "Ąžuoliukas"</t>
  </si>
  <si>
    <t>L/d "Varpelis"</t>
  </si>
  <si>
    <t>Senamiesčio progimnazija</t>
  </si>
  <si>
    <t>Suaugusiųjų ir jaunimo  mokymo centras</t>
  </si>
  <si>
    <t>J.Tumo-Vaižganto gimnazija</t>
  </si>
  <si>
    <t>Juodupės gimnazija</t>
  </si>
  <si>
    <t>Kamajų A.Strazdo gimnazija</t>
  </si>
  <si>
    <t>Obelių gimnazija</t>
  </si>
  <si>
    <t>Pandėlio gimnazija</t>
  </si>
  <si>
    <t>Švietimo centras</t>
  </si>
  <si>
    <t>Pedagoginė psichologinė tarnyba</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</si>
  <si>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</si>
  <si>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</si>
  <si>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</si>
  <si>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</si>
  <si>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</si>
  <si>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</si>
  <si>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</si>
  <si>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</si>
  <si>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Visuomenės sveikatos priežiūros funkcijoms vykdyti</t>
  </si>
  <si>
    <t>Turizmo ir tradicinių amatų informacijos ir koordinavimo centras</t>
  </si>
  <si>
    <t>Rokiškio pagrindinė mokykla</t>
  </si>
  <si>
    <t>6 priedas</t>
  </si>
  <si>
    <t>tūkst.Eur</t>
  </si>
  <si>
    <t>Turto valdymo ir viešųjų pirkimų skyrius</t>
  </si>
  <si>
    <t>J.Keliuočio viešoji biblioteka</t>
  </si>
  <si>
    <t>L/d Varpelis</t>
  </si>
  <si>
    <t>Suaugusiųjų ir jaunimo mokymo centras</t>
  </si>
  <si>
    <t>IŠ VISO:</t>
  </si>
  <si>
    <t xml:space="preserve">                                                                                      ROKIŠKIO RAJONO SAVIVALDYBĖS 2016 METŲ BIUDŽETAS</t>
  </si>
  <si>
    <t>ASIGNAVIMAI</t>
  </si>
  <si>
    <t>4 priedas</t>
  </si>
  <si>
    <t>tūkst.eur.</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</si>
  <si>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</si>
  <si>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</si>
  <si>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</si>
  <si>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</si>
  <si>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</si>
  <si>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</si>
  <si>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</si>
  <si>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</si>
  <si>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</si>
  <si>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</si>
  <si>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</si>
  <si>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</si>
  <si>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administracija iš viso</t>
  </si>
  <si>
    <t>Savivaldybės kitos išlaidos</t>
  </si>
  <si>
    <t>Administracijos direktoriaus rezervas</t>
  </si>
  <si>
    <t>Darbo politikos formavimas ir įgyvendinimas</t>
  </si>
  <si>
    <t xml:space="preserve">Kontrolės ir audito tarnyba </t>
  </si>
  <si>
    <t>Socialinės paramos ir sveikatos skyrius iš viso</t>
  </si>
  <si>
    <t>Socialinė parama</t>
  </si>
  <si>
    <t>Slauga pagal socialines indikacijas</t>
  </si>
  <si>
    <t>Parapijos senelių namų finansavimas</t>
  </si>
  <si>
    <t>Būsto pritaikymas neįgaliesiems</t>
  </si>
  <si>
    <t>Asmenų patalpinimas į stacionarias globos įst.</t>
  </si>
  <si>
    <t>Socialinės paramos mokiniams administravimas</t>
  </si>
  <si>
    <t>Asmenų su sunkia negalia socialinė globa</t>
  </si>
  <si>
    <t>Kompensacijos už šildymą ir vandenį</t>
  </si>
  <si>
    <t>Socialinės reabilitacijos paslaugų neįgaliesiems bendruomenėje projektams finansuoti</t>
  </si>
  <si>
    <t>VšĮ Rokiškio PASPC moterų konsultacijos kabinetų įrangai</t>
  </si>
  <si>
    <t>Tarptautinis bendradarbiavimas</t>
  </si>
  <si>
    <t>Nevyriausybinių organizac. projektų finansavimas</t>
  </si>
  <si>
    <t>Nekilnojamo turto įregistravimas</t>
  </si>
  <si>
    <t>Lengvatinio keleivių pervežimo išlaidų kompensav.</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</si>
  <si>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</si>
  <si>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</si>
  <si>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</si>
  <si>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</si>
  <si>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</si>
  <si>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</si>
  <si>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</si>
  <si>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</si>
  <si>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Architektūros ir  paveldosaugos skyrius  iš viso</t>
  </si>
  <si>
    <t>Paveldosaugos komisijos veiklos programa</t>
  </si>
  <si>
    <t>Laisvės kovų įamžinimo komisijos veikla</t>
  </si>
  <si>
    <t>Aplinkos apsaugos rėmimo specialioji programa</t>
  </si>
  <si>
    <t>Žemės ūkio skyrius iš viso</t>
  </si>
  <si>
    <t>Vaikų ir jaunimo socializacijos programa</t>
  </si>
  <si>
    <t>Nusikalstamų veikų prevencijos ir kontrolės progr.</t>
  </si>
  <si>
    <t>Lengvatinis keleivių pervež. išl. kompensavimas</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</si>
  <si>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</si>
  <si>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</si>
  <si>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</si>
  <si>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</si>
  <si>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</si>
  <si>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</si>
  <si>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</si>
  <si>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</si>
  <si>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iš to sk.: ledo aikštelės šaldymui ir priežiūrai</t>
  </si>
  <si>
    <t xml:space="preserve">              Europos paplūdimio tinklinio turnyrui</t>
  </si>
  <si>
    <t xml:space="preserve">              Lietuvos automobilių Ralio čempionato 4 etapo varžyboms</t>
  </si>
  <si>
    <t>iš to sk.: sveikatos priežiūra mokyklose</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</si>
  <si>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</si>
  <si>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</si>
  <si>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</si>
  <si>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</si>
  <si>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</si>
  <si>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</si>
  <si>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</si>
  <si>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</si>
  <si>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</si>
  <si>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Juodupės gimn. neformaliojo švietimo sk.</t>
  </si>
  <si>
    <t>Jūžintų J.O.Širvydo pagrindinė m-kla</t>
  </si>
  <si>
    <t>Kamajų A. Strazdo gimn. ikimokykl. ugd. sk.</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</si>
  <si>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</si>
  <si>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</si>
  <si>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</si>
  <si>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</si>
  <si>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</si>
  <si>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</si>
  <si>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</si>
  <si>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</si>
  <si>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</si>
  <si>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</si>
  <si>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</si>
  <si>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</si>
  <si>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</si>
  <si>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</si>
  <si>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</si>
  <si>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</si>
  <si>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</si>
  <si>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</si>
  <si>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</si>
  <si>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</si>
  <si>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</si>
  <si>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</si>
  <si>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</si>
  <si>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</si>
  <si>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</si>
  <si>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</si>
  <si>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</si>
  <si>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</si>
  <si>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</si>
  <si>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</si>
  <si>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</si>
  <si>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</si>
  <si>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</si>
  <si>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</si>
  <si>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</si>
  <si>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</si>
  <si>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</si>
  <si>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</si>
  <si>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</si>
  <si>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</si>
  <si>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</si>
  <si>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</si>
  <si>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</si>
  <si>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</si>
  <si>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</si>
  <si>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</si>
  <si>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</si>
  <si>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</si>
  <si>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</si>
  <si>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</si>
  <si>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</si>
  <si>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</si>
  <si>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</si>
  <si>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</si>
  <si>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</si>
  <si>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</si>
  <si>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</si>
  <si>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</si>
  <si>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</si>
  <si>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</si>
  <si>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</si>
  <si>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</si>
  <si>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</si>
  <si>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</si>
  <si>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</si>
  <si>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</si>
  <si>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</si>
  <si>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</si>
  <si>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</si>
  <si>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</si>
  <si>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</si>
  <si>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</si>
  <si>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</si>
  <si>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</si>
  <si>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</si>
  <si>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</si>
  <si>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</si>
  <si>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</si>
  <si>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</si>
  <si>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</si>
  <si>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</si>
  <si>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</si>
  <si>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</si>
  <si>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</si>
  <si>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</si>
  <si>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</si>
  <si>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</si>
  <si>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</si>
  <si>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</si>
  <si>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</si>
  <si>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</si>
  <si>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</si>
  <si>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</si>
  <si>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</si>
  <si>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</si>
  <si>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</si>
  <si>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</si>
  <si>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</si>
  <si>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</si>
  <si>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</si>
  <si>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</si>
  <si>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</si>
  <si>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</si>
  <si>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</si>
  <si>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</si>
  <si>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</si>
  <si>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</si>
  <si>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</si>
  <si>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</si>
  <si>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</si>
  <si>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</si>
  <si>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</si>
  <si>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Parama šeimynoms, globėjams ir daugiavaikėms šeimoms</t>
  </si>
  <si>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</si>
  <si>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</si>
  <si>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</si>
  <si>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</si>
  <si>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</si>
  <si>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</si>
  <si>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</si>
  <si>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</si>
  <si>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</si>
  <si>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Panemunėlio mokykla-daugiafunkcis centras</t>
  </si>
  <si>
    <t>Katalėjos šeimynai - pagalbos pinigai</t>
  </si>
  <si>
    <t>Mirusių asmenų palaikų ekspertiniams tyrimams nuvežimo išlaidoms</t>
  </si>
  <si>
    <t>Socialinių būstų remontui</t>
  </si>
  <si>
    <t>Rokiškio baseinas</t>
  </si>
  <si>
    <t>Mokymo lėšos</t>
  </si>
  <si>
    <t>tame skaičiuje</t>
  </si>
  <si>
    <t>Tėvų įnašai</t>
  </si>
  <si>
    <t>Pajamos už turto nuomą</t>
  </si>
  <si>
    <t>Kitos atsitiktinės pajamos</t>
  </si>
  <si>
    <t>Viešoji biblioteka</t>
  </si>
  <si>
    <t>Turizmo ir tradic. amatų centras</t>
  </si>
  <si>
    <t>Senamiesčio prog. Laibgalių ikimok.ir prad.ugd.sk. sk.</t>
  </si>
  <si>
    <t>Panemunėlio mokykla-daugiafunkcis centras iš viso</t>
  </si>
  <si>
    <t>Planuojama gauti pajamų už teikiamas paslaugas</t>
  </si>
  <si>
    <t>Eil. Nr.</t>
  </si>
  <si>
    <t>Įstaigos pavadinimas</t>
  </si>
  <si>
    <t>Ugdymo procesui organizuoti ir valdyti</t>
  </si>
  <si>
    <t>Švietimo pagalbai</t>
  </si>
  <si>
    <t>Iš viso:</t>
  </si>
  <si>
    <t>9 priedas</t>
  </si>
  <si>
    <t>eurais</t>
  </si>
  <si>
    <t>Turto valdymo ir ūkio skyrius iš viso</t>
  </si>
  <si>
    <t>Strateginio planavimo, investicijų ir viešųjų pirkimų  skyrius iš viso</t>
  </si>
  <si>
    <t>Statybos ir infrastruktūros plėtros skyrius iš viso</t>
  </si>
  <si>
    <t xml:space="preserve">Turto valdymo ir ūkio skyrius </t>
  </si>
  <si>
    <t xml:space="preserve">       UŽ TEIKIAMAS PASLAUGAS</t>
  </si>
  <si>
    <t xml:space="preserve">                                                                                          </t>
  </si>
  <si>
    <t xml:space="preserve">                                                                                                                                                             </t>
  </si>
  <si>
    <t xml:space="preserve">    Rokiškio rajono savivaldybės tarybos    </t>
  </si>
  <si>
    <t>Suaug. ir jaun.mok.c. VŠĮ Rokiškio psich. ligon. sk.</t>
  </si>
  <si>
    <t>Jaunimo politikos įgyvendinimo programa</t>
  </si>
  <si>
    <t>Nuostolių kompensavimas pagal skolos grąžinimo grafiką</t>
  </si>
  <si>
    <t>Religinių pastatų remontui dalinai prisidėti</t>
  </si>
  <si>
    <t>Darželiams, mokykloms - įrangai įsigyti, higienos reikalavimų vykdymui</t>
  </si>
  <si>
    <t>Mokyklinių autobusų remontui</t>
  </si>
  <si>
    <t>Kompiuterinių technologijų atnaujinimui</t>
  </si>
  <si>
    <t>Žemės sklypų kadastrinių matavimų atlikimas ir kitos paslaugos</t>
  </si>
  <si>
    <t xml:space="preserve">     tūkst. eur.</t>
  </si>
  <si>
    <t>Valstybės funkcijos pavadinimas</t>
  </si>
  <si>
    <t>Asignavimų valdytojas</t>
  </si>
  <si>
    <t xml:space="preserve"> Iš to sk.: DUF</t>
  </si>
  <si>
    <t>Civilinės saugos organizavimas</t>
  </si>
  <si>
    <t>Jaunimo teisių apsauga</t>
  </si>
  <si>
    <t>Darbo rinkos politikos įgyvendinimas  iš viso</t>
  </si>
  <si>
    <t xml:space="preserve">            iš jų: viešiesiems darbams</t>
  </si>
  <si>
    <t xml:space="preserve">                    priemonėms įsigyti</t>
  </si>
  <si>
    <t>Statybos ir infrastruktūros skyrius</t>
  </si>
  <si>
    <t xml:space="preserve">                    moduliui</t>
  </si>
  <si>
    <t xml:space="preserve">Pirminė teisinė pagalba </t>
  </si>
  <si>
    <t>Duomenų teikimas valstybės pagalbos registrui</t>
  </si>
  <si>
    <t>Socialinė parama mokiniams  iš viso</t>
  </si>
  <si>
    <t>Socialinės paslaugos  iš viso</t>
  </si>
  <si>
    <t xml:space="preserve">        iš jų: asmenų su sunkia negalia globa</t>
  </si>
  <si>
    <t xml:space="preserve"> Administracija</t>
  </si>
  <si>
    <t xml:space="preserve">                  iš jų:</t>
  </si>
  <si>
    <t xml:space="preserve">  Juodupės sen.</t>
  </si>
  <si>
    <t xml:space="preserve">  Jūžintų sen,</t>
  </si>
  <si>
    <t xml:space="preserve">  Kamajų sen.</t>
  </si>
  <si>
    <t xml:space="preserve">  Kazliškio sen.</t>
  </si>
  <si>
    <t xml:space="preserve">  Kriaunų sen.</t>
  </si>
  <si>
    <t xml:space="preserve">  Obelių sen.</t>
  </si>
  <si>
    <t xml:space="preserve">  Pandėlio sen.</t>
  </si>
  <si>
    <t xml:space="preserve">  Panemunėlio sen.</t>
  </si>
  <si>
    <t xml:space="preserve">  Rokiškio kaim. sen.</t>
  </si>
  <si>
    <t xml:space="preserve">Neveiksnių asmenų būklės peržiūrėjimas </t>
  </si>
  <si>
    <r>
      <t xml:space="preserve">                 </t>
    </r>
    <r>
      <rPr>
        <sz val="10"/>
        <rFont val="Arial"/>
        <family val="2"/>
      </rPr>
      <t>iš jų:</t>
    </r>
  </si>
  <si>
    <t xml:space="preserve">  Administracija</t>
  </si>
  <si>
    <t xml:space="preserve">                      iš jų:</t>
  </si>
  <si>
    <t>Žemės ūkio  funkcijos vykdymas</t>
  </si>
  <si>
    <t xml:space="preserve"> iš to sk.:     melioracija </t>
  </si>
  <si>
    <t xml:space="preserve">                   žemės ūkio  funkcija  iš viso</t>
  </si>
  <si>
    <t>Erdvinių duomenų rinkinio tvarkymo funkcija</t>
  </si>
  <si>
    <t xml:space="preserve">              Rokiškio rajono savivaldybės tarybos  </t>
  </si>
  <si>
    <t xml:space="preserve">                                                                                                  1 priedas</t>
  </si>
  <si>
    <t xml:space="preserve">                                            P A J A M O S </t>
  </si>
  <si>
    <t>(tūkst. eur)</t>
  </si>
  <si>
    <t>Pajamų klasifikacijos kodas</t>
  </si>
  <si>
    <t xml:space="preserve">            Pajamos</t>
  </si>
  <si>
    <t xml:space="preserve">    suma</t>
  </si>
  <si>
    <t>1.1.</t>
  </si>
  <si>
    <t>MOKESČIAI (2+4+8)</t>
  </si>
  <si>
    <t>1.1.1.</t>
  </si>
  <si>
    <t xml:space="preserve"> Pajamų ir pelno mokesčiai (3)</t>
  </si>
  <si>
    <t>1.1.1.1.1.</t>
  </si>
  <si>
    <t>Gyventojų pajamų mokestis</t>
  </si>
  <si>
    <t>1.1.3.</t>
  </si>
  <si>
    <t>1.1.3.1.</t>
  </si>
  <si>
    <t>Žemės mokestis</t>
  </si>
  <si>
    <t>1.1.3.2.</t>
  </si>
  <si>
    <t xml:space="preserve"> Paveldimo ir dovanojimo mokestis</t>
  </si>
  <si>
    <t>1.1.3.3.</t>
  </si>
  <si>
    <t>Nekilnojamojo turto mokestis</t>
  </si>
  <si>
    <t>1.1.4.</t>
  </si>
  <si>
    <t>1.1.4.7.1.1.</t>
  </si>
  <si>
    <t>Mokesčiai už aplinkos teršimą</t>
  </si>
  <si>
    <t>1.1.4.7.2.</t>
  </si>
  <si>
    <t>1.1.4.7.2.1.</t>
  </si>
  <si>
    <t>Valstybės rinkliavos</t>
  </si>
  <si>
    <t>1.1.4.7.2.2.</t>
  </si>
  <si>
    <t>Vietinės rinkliavos</t>
  </si>
  <si>
    <t>1.3.</t>
  </si>
  <si>
    <t>1.3.4.1.1.1.</t>
  </si>
  <si>
    <t>1.4.</t>
  </si>
  <si>
    <t>1.4.1.</t>
  </si>
  <si>
    <t>1.4.1.4.1.</t>
  </si>
  <si>
    <t>Nuomos mokestis už valstybinę žemę ir valstybinio vidaus fondo vandens telkinius</t>
  </si>
  <si>
    <t>1.4.1.2.1.2.</t>
  </si>
  <si>
    <t>Dividendai</t>
  </si>
  <si>
    <t>1.4.1.4.2.1.</t>
  </si>
  <si>
    <t>Mokestis už medžiojamų gyvūnų išteklių naudojimą ir kitus valstybinius išteklius</t>
  </si>
  <si>
    <t>1.4.2.1.</t>
  </si>
  <si>
    <t xml:space="preserve">Pajamos už teikiamas paslaugas </t>
  </si>
  <si>
    <t>Pajamos iš baudų ir konfiskacijos</t>
  </si>
  <si>
    <t>Kitos pajamos</t>
  </si>
  <si>
    <t>Biudžeto lėšų likutis</t>
  </si>
  <si>
    <t xml:space="preserve">     biudžetinių įstaigų pajamos už teikiamas paslaugas</t>
  </si>
  <si>
    <t xml:space="preserve">    apyvartos lėšos</t>
  </si>
  <si>
    <t>Turto  mokesčiai (5+6+7)</t>
  </si>
  <si>
    <t>Prekių ir paslaugų mokesčiai (9+10)</t>
  </si>
  <si>
    <t>Rinkliavos(11+12)</t>
  </si>
  <si>
    <t xml:space="preserve">               Rokiškio rajono savivaldybės tarybos  </t>
  </si>
  <si>
    <t xml:space="preserve">                                                                                                  2 priedas</t>
  </si>
  <si>
    <t>7 priedas</t>
  </si>
  <si>
    <t>ROKIŠKIO RAJONO SAVIVALDYBĖS APYVARTOS LĖŠOS</t>
  </si>
  <si>
    <t>Eil.   Nr.</t>
  </si>
  <si>
    <t>Asignavimų valdytojo pavadinimas</t>
  </si>
  <si>
    <t xml:space="preserve">pajamos už teikiamas paslaugas </t>
  </si>
  <si>
    <t xml:space="preserve"> aplinkos apsaugos rėmimo spec. programa</t>
  </si>
  <si>
    <t>laisvas lėšų likutis</t>
  </si>
  <si>
    <t xml:space="preserve">Panemunėlio seniūnija                      </t>
  </si>
  <si>
    <t>Kamajų A. Strazdo gimn. ikimok. ugd. sk.</t>
  </si>
  <si>
    <t xml:space="preserve">Panemunėlio mokykla-daugiafunkcis centras </t>
  </si>
  <si>
    <t>Architektūros ir paveldosaugos skyrius- aplinkos apsaugos rėmimo spec. programa</t>
  </si>
  <si>
    <r>
      <t xml:space="preserve">   i</t>
    </r>
    <r>
      <rPr>
        <sz val="9"/>
        <rFont val="Arial"/>
        <family val="2"/>
      </rPr>
      <t>š jų: lengvatinio keleivių pervežimo išlaidų kompensavimas</t>
    </r>
  </si>
  <si>
    <t>Socialinė parama mokiniams - nemokamas maitinimas vaikams,turintiems neįgalumą</t>
  </si>
  <si>
    <t>Rokiškio rajono savivaldybės tarybos</t>
  </si>
  <si>
    <t>8 priedas</t>
  </si>
  <si>
    <t>sumos- tūkst.eurų</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</si>
  <si>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</si>
  <si>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</si>
  <si>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</si>
  <si>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</si>
  <si>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</si>
  <si>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 xml:space="preserve"> iš to sk.: ledo aikštelės šaldymui ir priežiūrai</t>
  </si>
  <si>
    <t>KULTŪROS, SPPORTO, BENDRUOMENĖS IR VAIKŲ IR JAUNIMO GYVENIMO AKTYVINIMO PROGRAMA (03)</t>
  </si>
  <si>
    <t>Vaikų ir jaunimo socializacija</t>
  </si>
  <si>
    <t>Nusikalstamų veikų prevencijos ir kontrolės programa</t>
  </si>
  <si>
    <t>Panemunėlio mokykla- daugiafunkcis centras</t>
  </si>
  <si>
    <t>Asmenų patalpinimas į stacionarias globos įstaigas</t>
  </si>
  <si>
    <t>Darbo politikos formavavimas ir įgyvendinimas</t>
  </si>
  <si>
    <r>
      <t xml:space="preserve">  </t>
    </r>
    <r>
      <rPr>
        <i/>
        <sz val="10"/>
        <rFont val="Arial"/>
        <family val="2"/>
      </rPr>
      <t>iš to sk.: sveikatos priežiūra mokyklose</t>
    </r>
  </si>
  <si>
    <t>RAJONO INFRASTRUKTŪROS OBJEKTŲ PRIEŽIŪRA, PLĖTRA IR MODERNIZAVIMAS (05)</t>
  </si>
  <si>
    <t>KAIMO PLĖTROS, APLINKOS APSAUGOS IR VERSLO SKATINIMAS (06)</t>
  </si>
  <si>
    <t>Strateginio planavimo, investicijų ir viešųjų pirkimų skyrius</t>
  </si>
  <si>
    <t>PRATC už atliekų tvarkymą</t>
  </si>
  <si>
    <r>
      <rPr>
        <sz val="10"/>
        <rFont val="Arial"/>
        <family val="2"/>
      </rPr>
      <t>A</t>
    </r>
    <r>
      <rPr>
        <i/>
        <sz val="10"/>
        <rFont val="Arial"/>
        <family val="2"/>
      </rPr>
      <t>plinkos apsaugos rėmimo spec.programa</t>
    </r>
  </si>
  <si>
    <t>Nuostolingų maršrutų išlaidoms kompensuoti</t>
  </si>
  <si>
    <t>1.3.4.2.</t>
  </si>
  <si>
    <t>1.3.4.2.1.1.1.</t>
  </si>
  <si>
    <t>1.3.4.2.1.1.2.</t>
  </si>
  <si>
    <t xml:space="preserve">                               </t>
  </si>
  <si>
    <t>Socialinė paramoa mokiniams - nemokamas maitinimas</t>
  </si>
  <si>
    <t>Valstybinėms (valstybės perduotoms savivaldybėms) funkcijoms vykdyti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</si>
  <si>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</si>
  <si>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</si>
  <si>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1.3.4.1.1.5.2.</t>
  </si>
  <si>
    <t>Finansų skyrius iš viso</t>
  </si>
  <si>
    <t>Obelių gimnazijos neformaliojo švietimo skyrius</t>
  </si>
  <si>
    <t>Juodupės gimnazijos neformaliojo švietimo skyrius</t>
  </si>
  <si>
    <t>2021 m. vasario 26 d. sprendimo Nr. TS-</t>
  </si>
  <si>
    <t>ROKIŠKIO RAJONO SAVIVALDYBĖS 2021 METŲ BIUDŽETAS</t>
  </si>
  <si>
    <t>Mokymo lėšos ugdymo procesui organizuoti ir valdyti bei švietimo pagalbai 2021 metams</t>
  </si>
  <si>
    <t xml:space="preserve">        (LĖŠŲ LIKUTIS 2020 M. GRUODŽIO 31 D.)</t>
  </si>
  <si>
    <t>2021 m. vasario 26  d. sprendimo Nr. TS-</t>
  </si>
  <si>
    <t>ROKIŠKIO RAJONO SAVIVALDYBĖS BIUDŽETINIŲ ĮSTAIGŲ 2021 M. PAJAMOS</t>
  </si>
  <si>
    <t>Mokymosi pasiekimų patikrinimams organizuoti ir vykdyti</t>
  </si>
  <si>
    <t>M/d "Ąžuoliukas" Kavoliškio skyrius</t>
  </si>
  <si>
    <t>Senamiesčio prog. Laibgalių ikimok. ir priešm.ugymo sk.</t>
  </si>
  <si>
    <t>Kamajų A.Strazdo gimnazijos Jūžintų sk.</t>
  </si>
  <si>
    <t>Obelių ikimok.ir priešmok.ugdymo sk.</t>
  </si>
  <si>
    <t>Jaunimo centras</t>
  </si>
  <si>
    <t>Muzikos mokyklos choreografijos sk.</t>
  </si>
  <si>
    <t>Iš viso ML*/SK*</t>
  </si>
  <si>
    <r>
      <t xml:space="preserve">ML* - </t>
    </r>
    <r>
      <rPr>
        <sz val="10"/>
        <rFont val="Arial"/>
        <family val="2"/>
      </rPr>
      <t>mokymo lėšos/</t>
    </r>
    <r>
      <rPr>
        <b/>
        <sz val="10"/>
        <rFont val="Arial"/>
        <family val="2"/>
      </rPr>
      <t>SK*</t>
    </r>
    <r>
      <rPr>
        <sz val="10"/>
        <rFont val="Arial"/>
        <family val="2"/>
      </rPr>
      <t xml:space="preserve"> - lėšos skaitmeninio ugdymo plėtrai</t>
    </r>
  </si>
  <si>
    <t xml:space="preserve">Pandėlio universalus daugiafunkcis centras </t>
  </si>
  <si>
    <t>Senamiesčio prog. Laibgalių priešmok.ir ikimok.ugd. sk.</t>
  </si>
  <si>
    <t>Senamiesčio progimnazijos Laibgalių ikimokyklinio ir priešmokyklinio ugdymo sk.</t>
  </si>
  <si>
    <t>Obelių socialinių paslaugų namai</t>
  </si>
  <si>
    <t>Tarpinstitucinio bendradarbiavimo koordinatoriaus funkcija</t>
  </si>
  <si>
    <t>Asmens higienos paslaugos kompensavimui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</si>
  <si>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</si>
  <si>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</si>
  <si>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</si>
  <si>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</si>
  <si>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</si>
  <si>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Paskolų aptarnavimas ir grąžinimas</t>
  </si>
  <si>
    <t>Dotacijos grąžinimas</t>
  </si>
  <si>
    <t>Lauko aikštelių ikimokyklinėse įstaigose atnaujinimui ir darbo vietų įvertinimui</t>
  </si>
  <si>
    <t>Švietimo ir sporto skyrius iš viso</t>
  </si>
  <si>
    <t>Komunikacijos ir kultūros skyrius iš viso</t>
  </si>
  <si>
    <t>Sporto nevyriausybinių renginių finansavimas</t>
  </si>
  <si>
    <t>Švietimo įstaigų vadovų lyderystės ir vadybinių kompetencijų stiprinimui</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</si>
  <si>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</si>
  <si>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</si>
  <si>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</si>
  <si>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</si>
  <si>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</si>
  <si>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</si>
  <si>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</si>
  <si>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</si>
  <si>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</si>
  <si>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</si>
  <si>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 xml:space="preserve">Strateginio planavimo, investicijų ir viešųjų pirkimų  skyrius </t>
  </si>
  <si>
    <t xml:space="preserve">Statybos ir infrastruktūros plėtros skyrius </t>
  </si>
  <si>
    <t>iš jų: savivaldybės vykdomiems projektams  prisidėti</t>
  </si>
  <si>
    <t>iš jų:    paskolų aptarnavimas ir grąžinimas</t>
  </si>
  <si>
    <t xml:space="preserve">    2021 m. vasario 26 d. sprendimo Nr. TS-</t>
  </si>
  <si>
    <t>Socialinių paslaugų kolektyvinės sutarties įsipareigojimams įgyvendinti</t>
  </si>
  <si>
    <t xml:space="preserve">    Europos ES lėšos neformaliajam vaikų švietimui</t>
  </si>
  <si>
    <t xml:space="preserve">                 iš jų:</t>
  </si>
  <si>
    <t xml:space="preserve">             iš jų:</t>
  </si>
  <si>
    <t xml:space="preserve">   2021 m. vasario 26 d.sprendimo Nr. TS-</t>
  </si>
  <si>
    <t>DOTACIJOS (14+20+28)</t>
  </si>
  <si>
    <t xml:space="preserve"> 1.3.4.1.1.1.1.</t>
  </si>
  <si>
    <t xml:space="preserve"> 1.3.4.1.1.1.2.</t>
  </si>
  <si>
    <t xml:space="preserve"> 1.3.4.1.1.1.3.</t>
  </si>
  <si>
    <t xml:space="preserve"> 1.3.4.1.1.1.4.</t>
  </si>
  <si>
    <t>Rokiškio suaugusiųjų ir jaunimo mokymo centro VšĮ Rokiškio psichiatrijos ligoninės Psichosocialinės reabilitacijos skyriaus suaugusiųjų klasėms finansuoti (VBD)</t>
  </si>
  <si>
    <t>1.3.4.1.1.1.5.</t>
  </si>
  <si>
    <t>Pagal teisės aktus savivaldybei perduotai įstaigai išlaikyti (VBD)</t>
  </si>
  <si>
    <t>1.3.4.1.1.5.</t>
  </si>
  <si>
    <t>Kitos dotacijos einamiesiems tikslams (21+22+23+24+25+26+27)</t>
  </si>
  <si>
    <t>1.3.4.1.1.5.1.</t>
  </si>
  <si>
    <t>Akredituotai vaikų dienos socialinei priežiūrai organizuoti, teikti ir administruoti (VBD)</t>
  </si>
  <si>
    <t>Skaitmeninio ugdymo plėtrai (ML(COVID)</t>
  </si>
  <si>
    <t>1.3.4.1.1.5.3.</t>
  </si>
  <si>
    <t>Kultūros darbuotojų darbo užmokesčiui padidinti (VBD)</t>
  </si>
  <si>
    <t>1.3.4.1.1.5.5.</t>
  </si>
  <si>
    <t>Savivaldybių viešosioms bibliotekoms dokumentams 2021 metais įsigyti (VBD)</t>
  </si>
  <si>
    <t>1.3.4.1.1.5.6.</t>
  </si>
  <si>
    <t>Neformaliam vaikų švietimui</t>
  </si>
  <si>
    <t>1.3.4.1.1.5.7.</t>
  </si>
  <si>
    <t>Kitos dotacijos turtui įsigyti (29+30)</t>
  </si>
  <si>
    <t>Daugiafunkcinės salės Rokiškio m. Taikos g.21A  statybai (VBD/VIP)</t>
  </si>
  <si>
    <t>Rokiškio rajono melioracijos statinių rekonstrukcijai (VBD/VIP)</t>
  </si>
  <si>
    <t>Turto pajamos(33+34+35)</t>
  </si>
  <si>
    <t>1.4.3.1.</t>
  </si>
  <si>
    <t>1.4.4.1.</t>
  </si>
  <si>
    <t>4.1.1.</t>
  </si>
  <si>
    <t>Materialiojo ir nematerialiojo turto realizavimo pajamos</t>
  </si>
  <si>
    <t>VISI MOKESČIAI, PAJAMOS IR DOTACIJOS(1+13+31)</t>
  </si>
  <si>
    <t>Skolintos lėšos</t>
  </si>
  <si>
    <t xml:space="preserve">  Priemonės</t>
  </si>
  <si>
    <t>suma</t>
  </si>
  <si>
    <t xml:space="preserve">   TEISINGUMO MINISTERIJA</t>
  </si>
  <si>
    <t>Pirminė teisinė pagalba</t>
  </si>
  <si>
    <t>Gyventojų registro tvarkymas ir duomenų teikimas valstybės registrui</t>
  </si>
  <si>
    <t xml:space="preserve">  VIDAUS REIKALŲ MINISTERIJA</t>
  </si>
  <si>
    <t>Civilinė sauga</t>
  </si>
  <si>
    <t>SOCIALINĖS APSAUGOS IR DARBO MINISTERIJA</t>
  </si>
  <si>
    <t>Socialinėms išmokoms</t>
  </si>
  <si>
    <t>Socialinėms paslaugoms</t>
  </si>
  <si>
    <t>Jaunimo teisių apsaugai</t>
  </si>
  <si>
    <t>Darbo rinkos politikos ir gyventojų užimtumui</t>
  </si>
  <si>
    <t>SVEIKATOS APSAUGOS MINISTERIJA</t>
  </si>
  <si>
    <t>Neveiksnių asmenų būklės peržiūrėjimas</t>
  </si>
  <si>
    <t>ŽEMĖS ŪKIO MINISTERIJA</t>
  </si>
  <si>
    <t>Žemės ūkio funkcijai</t>
  </si>
  <si>
    <t>Melioracijai</t>
  </si>
  <si>
    <t>Priskirtos valstybės žemės ir kito turto valdymo,naudojimo ir disponavimo juo patikėjimo teise funkcijai atlikti</t>
  </si>
  <si>
    <t>Erdvinių duomenų rinkinio tvarkymo funkcijai atlikti</t>
  </si>
  <si>
    <t>KRAŠTO APSAUGOS MINISTERIJA</t>
  </si>
  <si>
    <t>Dalyvavimas rengiant ir vykdant mobilizaciją</t>
  </si>
  <si>
    <t>LIETUVOS VYRIAUSIO ARCHYVARO TARNYBA</t>
  </si>
  <si>
    <t>KONKURENCIJOS TARYBA</t>
  </si>
  <si>
    <t>Duomenų apie suteiktą valstybės pagalbą teikimas valsybės registrui</t>
  </si>
  <si>
    <t>VALSTYBINĖ KALBOS INSPEKCIJA</t>
  </si>
  <si>
    <t>Valstybinės kalbos vartojimo ir taisyklingumo kontrolė</t>
  </si>
  <si>
    <t xml:space="preserve">   IŠ  VISO VALSTYBĖS DELEGUOTOMS FUNKCIJOMS</t>
  </si>
  <si>
    <t>KITOS DOTACIJOS</t>
  </si>
  <si>
    <t>ŠVIETIMO IR MOKSLO MINISTERIJA</t>
  </si>
  <si>
    <t>Lėšos skaitmeninio ugdymo plėtrai</t>
  </si>
  <si>
    <t>Tarpinstitucinio bendradarbiavimo koordinatoriaus pareigybei išlaikyti</t>
  </si>
  <si>
    <t>KULTŪROS MINISTERIJA</t>
  </si>
  <si>
    <t>Kultūros darbuotojų darbo užmokesčiui didinti</t>
  </si>
  <si>
    <t>Viešajai bibliotekai dokumentams įsigyti</t>
  </si>
  <si>
    <t>Valstybės investicijų programoje numatytoms kapitalo investicijoms finansuoti, iš jų:</t>
  </si>
  <si>
    <t>Rokiškio rajono melioracijos statinių rekonstrukcijai (VIP)</t>
  </si>
  <si>
    <t xml:space="preserve">  IŠ VISO VALSTYBĖS BIUDŽETO DOTACIJŲ</t>
  </si>
  <si>
    <t>ROKIŠKIO RAJONO SAVIVALDYBĖS BIUDŽETO 2021 METŲ VALSTYBĖS BIUDŽETO DOTACIJOS</t>
  </si>
  <si>
    <t xml:space="preserve">                                                                                                            tūkst.eurų</t>
  </si>
  <si>
    <t xml:space="preserve">                                                            2021 m.vasario 26   d. sprendimo Nr.TS -</t>
  </si>
  <si>
    <t>Akredituotai vaikų dienos socialinei priežiūrai organizuoti, teikti ir administruoti</t>
  </si>
  <si>
    <t>Daugiafunkcinės salės Rokiškio m., Taikos g. 21A statybai</t>
  </si>
  <si>
    <t>Rokiškio rajono melioracijos statinių rekonstrukcijai</t>
  </si>
  <si>
    <t>Daugiafunkcinės salės Rokiškio m. Taikos g. 21A  statybai (VBD/VIP)</t>
  </si>
  <si>
    <t>Ūkio lėšos mokykloms, turinčioms mokinių su specialiaisiais poreikiais - Rokiškio pagrindinei mokyklai (VBD)</t>
  </si>
  <si>
    <t>Soc.paramos  ir sveikatos skyrius</t>
  </si>
  <si>
    <t>Švietimo įstaigos</t>
  </si>
  <si>
    <t>Biudžetinės įstaigos ir seniūnijos</t>
  </si>
  <si>
    <t xml:space="preserve">  Rokiškio miesto sen.</t>
  </si>
  <si>
    <t>Nekilnojamam turtui įsigyti</t>
  </si>
  <si>
    <t>1.</t>
  </si>
  <si>
    <t>iš to sk. turtui įsigyti</t>
  </si>
  <si>
    <r>
      <t xml:space="preserve">          </t>
    </r>
    <r>
      <rPr>
        <b/>
        <sz val="12"/>
        <rFont val="Times New Roman"/>
        <family val="1"/>
      </rPr>
      <t xml:space="preserve">   IR ASIGNAVIMAI IŠ SKOLINTŲ LĖŠŲ</t>
    </r>
  </si>
  <si>
    <r>
      <t xml:space="preserve">SKOLINTOS LĖŠOS                                                                                    </t>
    </r>
    <r>
      <rPr>
        <sz val="10"/>
        <rFont val="Arial"/>
        <family val="2"/>
      </rPr>
      <t xml:space="preserve">  tūkst.eurų</t>
    </r>
  </si>
  <si>
    <t>2021 m. vasario 26 d. sprendimo TS -</t>
  </si>
  <si>
    <r>
      <t xml:space="preserve">2021 METAIS SAVIVALDYBĖS PLANUOJAMŲ VYKDYTI PROJEKTŲ, FINANSUOJAMŲ  </t>
    </r>
    <r>
      <rPr>
        <b/>
        <sz val="9"/>
        <rFont val="Times New Roman"/>
        <family val="1"/>
      </rPr>
      <t>E</t>
    </r>
    <r>
      <rPr>
        <b/>
        <sz val="10"/>
        <rFont val="Times New Roman"/>
        <family val="1"/>
      </rPr>
      <t>S IR KITŲ FONDŲ PARAMOS, VALSTYBĖS INVESTICIJŲ PROGRAMOS IR KURIEMS REIKALINGAS PRISIDĖJIMAS , SĄRAŠAS</t>
    </r>
  </si>
  <si>
    <t>Eil.Nr</t>
  </si>
  <si>
    <t>Programa</t>
  </si>
  <si>
    <t>Projekto pavadinimas</t>
  </si>
  <si>
    <t>Pareiškėjas/projekto vykdytojas</t>
  </si>
  <si>
    <t xml:space="preserve"> iš jų:</t>
  </si>
  <si>
    <t>Reikalinga 2021 metams , tūkst. Eur</t>
  </si>
  <si>
    <t>Pastabos</t>
  </si>
  <si>
    <t>VB</t>
  </si>
  <si>
    <t>Kitos lėšos</t>
  </si>
  <si>
    <t>SB</t>
  </si>
  <si>
    <t xml:space="preserve">Iš viso </t>
  </si>
  <si>
    <t>ES fondų ar kitų programų lėšos</t>
  </si>
  <si>
    <t>VB lėšos</t>
  </si>
  <si>
    <t>SB lėšos (tinkamos finansuoti)</t>
  </si>
  <si>
    <t>SB lėšos (netinkamos finansuoti)</t>
  </si>
  <si>
    <t>Daugiafunkcės sporto salės Rokiškyje, Taikos g. 21A, statyba</t>
  </si>
  <si>
    <t xml:space="preserve"> Rokiškio r. savivaldybės administracija</t>
  </si>
  <si>
    <t>Preliminarus finansavimo grafikas, planuojamos valstybės biudžeto lėšos, SB prisidėjimas - 30 proc. Neaišku, ar bus ir koks skirtas  finansavimas</t>
  </si>
  <si>
    <t xml:space="preserve">Dvaro viralinės rekonstrukcijos ir pritaikymo darbai </t>
  </si>
  <si>
    <t>Planuojamas gauti finansavimas iš valstybės biudžeto lėšų ir SB prisidėjimas 15 proc. Numatoma likviduoti pastato avarinę būklę ir jį pritaikyti muziejaus veikloms</t>
  </si>
  <si>
    <t xml:space="preserve"> Pėsčiųjų ir dviračių takų plėtra Rokiškio miesto Vilties ir Aušros g. </t>
  </si>
  <si>
    <t xml:space="preserve"> Galutinis mokėjimo prašymas 2021-04-30</t>
  </si>
  <si>
    <t xml:space="preserve">„Ledo ritulio aikštelės stoginės M.Riomerio g. 1, Rokiškio mieste statyba“ </t>
  </si>
  <si>
    <t>Rokiškio rajono kūno kultūros ir sporto centras,  Rokiškio r. savivaldybės administracija</t>
  </si>
  <si>
    <t xml:space="preserve">Socialinio būsto fondo plėtra Rokiškio rajono savivaldybėje </t>
  </si>
  <si>
    <t>Projektas pratęstas iki 2021-09-30. Savivaldybės dalis finansuojama iš dotacijos.</t>
  </si>
  <si>
    <t xml:space="preserve">Obelių miesto gyvenamosios vietovės atnaujinimas </t>
  </si>
  <si>
    <t>Projektas pratęstas. Projeko veiklų įgyvendinimo pabaiga 2021-06-30.  Galutinis mokėjimo prašymas 2021-07-30.  Savivaldybės dalis finansuojama iš dotacijos.</t>
  </si>
  <si>
    <t xml:space="preserve">Rokiškio miesto teritorijų kraštovaizdžio formavimas ir ekologinės būklės gerinimas </t>
  </si>
  <si>
    <t>Projekto pabaiga 2021-03-31</t>
  </si>
  <si>
    <t xml:space="preserve">Rokiškio miesto Aušros g. (nuo sankirtos su J. Gruodžio g. iki sankirtos su Kauno g.) rekonstravimas </t>
  </si>
  <si>
    <t>Projekto pradžia 2020-04. Gatvės apšvietimo išlaidos (42,6 tūkst. Eur) bus apmokėtos KPPP lėšomis. Darbai užbaigti. Suma sumažėjo, nes atsirado nevykdomų darbų. Galutinis mokėjimo prašymo pateikiams pratęstas iki 2021-04-30</t>
  </si>
  <si>
    <t>Biržų, Kupiškio, Pasvalio ir Rokiškio rajonų savivaldybes jungiančių turizmo trasų ir turizmo maršrutų informacinės infrastruktūros plėtra</t>
  </si>
  <si>
    <t xml:space="preserve">Tiekėjas paslaugas atliko, 2021 m.bus užbaigiami atsiskaitymai ir perdavimai. 
</t>
  </si>
  <si>
    <t xml:space="preserve">Rokiškio l.-d. ,,Pumpurėlis“ pastato vidaus patalpų  ir ugdymo aplinkos modernizavimas </t>
  </si>
  <si>
    <t xml:space="preserve">Rokiškio J. Keliuočio viešosios bibliotekos pastato Rokiškis, Nepriklausomybės a. 16, ir kiemo rekonstravimas bei modernizavimas ir priestato statyba </t>
  </si>
  <si>
    <t>Ugdymo aplinkos modernizavimas Rokiškio J. Tumo-Vaižganto gimnazijoje bei Rokiškio J. Tūbelio progimnazijoje</t>
  </si>
  <si>
    <t xml:space="preserve">Rokiškio Juozo Tūbelio progimnazijos pastato modernizavimas </t>
  </si>
  <si>
    <t>TS numatytas prisidėjimas 20 proc.,kadangi ŠMM skyrė mažesnę lėšų sumą, nei prašoma, atsiranda papildomų prisidėjimo išlaidų</t>
  </si>
  <si>
    <t xml:space="preserve">Kompleksinių paslaugų šeimai teikimas Rokiškio rajone Nr. 08.4.1-ESFA-V-416-10-0005 </t>
  </si>
  <si>
    <t>Savivaldybės prisidėjimo nereikia, projektas pratęstas</t>
  </si>
  <si>
    <t xml:space="preserve">Rokiškio rajono bendruomeninių vaikų globos namų ir vaikų dienos centrų plėtra </t>
  </si>
  <si>
    <t>SB lėšos reikalingos dėl nenumatytų projekto išlaidų.</t>
  </si>
  <si>
    <t>Rokiškio rajono kaimiškosios ir Juodupės seniūnijų Vyžuonos upės baseino salies griovių ir juose esančių statinių rekonstravimas</t>
  </si>
  <si>
    <t>63.76</t>
  </si>
  <si>
    <t xml:space="preserve">Projektas patvirtintas. Skirta parama , prisidėjimas SB        21 proc.. </t>
  </si>
  <si>
    <t xml:space="preserve">Rokiškio rajono Lukštų kadastrinės vietovės dalies griovių ir juose esančių statinių rekonstravimas </t>
  </si>
  <si>
    <t xml:space="preserve">Rokiškio rajono Kamajų seniūnijos Kalvių ir Salų kadastrinių vietovių dalies griovių ir juopse esančių statinių rekonstravimas </t>
  </si>
  <si>
    <t xml:space="preserve">Atsinaujinančių energijos šaltinių diegimas Rokiškio Juozo Tumo -Vaižganto gimnazijoje (M. Riomerio g.1, Rokiškis) </t>
  </si>
  <si>
    <t>Gautas  finansavimas  pagal Klimato kaitos programą, SB prisidėjimas - 20 proc.</t>
  </si>
  <si>
    <t xml:space="preserve"> Rokiškio lopšelio-darželio „Nykštukas“ pastato (esančio Laisvės g. 15, Rokiškis, unikalus Nr. 7396-5003-1013) modernizavimas </t>
  </si>
  <si>
    <t xml:space="preserve">Rokiškio dvaro sodybos rūmų (571) tavrkybos -restauravimo, remonto darbai </t>
  </si>
  <si>
    <t>Pagal bendradarbiavimo sutartį su Kultūros infrastruktūros centru paveldotvarkos darbai finansuojami iš valstybės biudžeto, savivaldybės prisideda 30 proc. , 2020 m. - 20 tūkst.Eeur, 2021 m. tęstiniai darbai-127,8 t,Eur SB sudarys 30 proc. -38,3 t.ūkst. E</t>
  </si>
  <si>
    <t>„Socialinio verslo iniciatyvų skatinimas Panevėžio apskrityje“</t>
  </si>
  <si>
    <t>VšĮ "Versli Lietuva", partneris - Rokiškio r. savivaldybės administracija</t>
  </si>
  <si>
    <t>Savivaldybės dalinio finansinio įnašo nereikės.</t>
  </si>
  <si>
    <t xml:space="preserve">Juodupės miestelio gyvenamosios vietovės atnaujinimas </t>
  </si>
  <si>
    <t>Projektas baigtas įgyvendinti. Nurodytos 2021 metams netinkamos lėšos, dėl projekto pažeidimų.</t>
  </si>
  <si>
    <t xml:space="preserve">Geriatrijos dienos stacionaro ir konsultacinio kabineto įkūrimas VšĮ Rokiškio rajono ligoninėje </t>
  </si>
  <si>
    <t>Rokiškio r. ligoninė</t>
  </si>
  <si>
    <t xml:space="preserve">„Atsinaujinančių energijos šaltinių diegimas VšĮ Rokiškio rajono ligoninėje“ </t>
  </si>
  <si>
    <t>Skirtas finansavimas Klimato kaitos programai , savivaldybės prisidėjimas 20 proc.</t>
  </si>
  <si>
    <t xml:space="preserve">Atsinaujinančių energijos šaltinių diegimas VšĮ Rokiškio pirminės asmens sveikatos priežiūros centre </t>
  </si>
  <si>
    <t xml:space="preserve"> Rokiškio PASPC</t>
  </si>
  <si>
    <t>Finansavimo sutartis su APVA pasirašyta 2020-05-25, 1 MP planuojama teikti tik 2021-09 mėn 67060 eur (savivaldybės lėšos 13412 eur) ir 2023-01 mėn 992,20 eur (savivaldybės lėšos 198,44 eur), Dėl užsistęsusių poliklinikos pasato stogo remonto darbų, elektrinės įrengimo darbai bus pradedami 2021 sausio-vasario mėn (atsižvelgiant į oro sąlygas)</t>
  </si>
  <si>
    <t>Integrali pagalba į namus</t>
  </si>
  <si>
    <t xml:space="preserve"> Rokiškio socialinės paramos centras</t>
  </si>
  <si>
    <t>Projektas pratęstas. Numatoma projekto pabaiga 2022-01</t>
  </si>
  <si>
    <t xml:space="preserve"> „Nematerialios kultūros ir vietinio istorijos paveldo išsaugojimas, prieinamumas ir plėtra, gerinant darnų turizmo konkurencingumą Latvijoje, Lietuvoje ir Baltarusijoje“ (ENI-LLB-1-108): „Atrask savo krašto šaknis!" </t>
  </si>
  <si>
    <t>Rokiškio krašto muziejus</t>
  </si>
  <si>
    <t xml:space="preserve">2021m. reikalingos apyvartinės lėšos. Lėšos bus atstatytos 2021 m. </t>
  </si>
  <si>
    <t>„Rokiškio krašto muziejaus inovatyvių paslaugų gerinimas“</t>
  </si>
  <si>
    <t>2021 m.  apyvartinių lėšų nereikės. Projektas baigiasi 2021-04-30</t>
  </si>
  <si>
    <t xml:space="preserve">Rokiškio miesto kultūros infrastruktūros paslaugų gerinimas </t>
  </si>
  <si>
    <t xml:space="preserve"> Rokiškio kultūros centras</t>
  </si>
  <si>
    <t xml:space="preserve">Sutartis pratęsta iki 2021 04 30. Savivaldybės finansavimo reikės 2021 m. </t>
  </si>
  <si>
    <t>„Šeimų stiprinimas bendradarbiaujant bibliotekoms kaip indėlis į socialinį ir ekonominį augimą Ludzos savivaldybėje, Rokiškio rajone ir Jėkabpilio mieste" (programa Interreg Latvija-Lietuva)</t>
  </si>
  <si>
    <t xml:space="preserve"> Rokiškio rajono savivaldybės J. Keliuočio viešoji biblioteka</t>
  </si>
  <si>
    <t xml:space="preserve">Projekto vykdymui 2021 m. reikės apie 2 tūkst.Eur. apyvartinių lėšų. Lėšos bus grąžintos gavus ES finansavimą 2021 m. </t>
  </si>
  <si>
    <t>Daugiafunkcių centrų stiprinimas, socialinių paslaugų prieinamumui ir efektyvumui gerinti ( Octopus LLI-425)(Programa Interreg Latvija-Lietuva )</t>
  </si>
  <si>
    <t xml:space="preserve"> Rokiškio švietimo centras</t>
  </si>
  <si>
    <t xml:space="preserve">Projekto vykdymui reikalingos apyvartinės lėšos, 2021 m. gavus I-ojo mokėjimo patvirtinimą bus grąžinta savivaldybei 1,7 tūkst.Eur.  2021 m.  Projektui reikalingos apyvartinės lėšos, kurios, gavus mokėjimų patvirtinimus bus grąžintos savivaldybei. </t>
  </si>
  <si>
    <t xml:space="preserve">Sportas - bendrystei, sveikatai, tobulėjimui </t>
  </si>
  <si>
    <t xml:space="preserve">Dalis 2020 metams numatytų projekto veiklų dėl epidemiologinės situacijos perkeltos į 2021 metus. 2021 m. reiks savivaldybės prisidėjimo  503,42 Eur. Projekto pabaiga numatoma 2021-12-31. </t>
  </si>
  <si>
    <t xml:space="preserve">Suaugusiųjų švietėjų komptencijų tobulinimas siekiant teikiamų paslaugų kokybės ir prieinamumo didinimo </t>
  </si>
  <si>
    <t>2021 m. I ketv. bus reikalinga 2500 Eur  apyvartinių lėšų iš savivaldybės. Lėšos bus grąžintos 2021 m. III ketv. (nes dėl COVID-19, pratęsta projekto įgyvendinimo sutartis)</t>
  </si>
  <si>
    <t xml:space="preserve">Keliaukim kartu spalvingu emocijų taku (K2SET) </t>
  </si>
  <si>
    <t>projekto vykdytojas – l.-d. ,,Pumpurėlis", partneriai - Švietimo centras, l.-d, ..Nykštukas",m-d Ąžuoliukas, Panemunėlio mokykla-daugiafunkcis centras</t>
  </si>
  <si>
    <t>Gautas finansavimas iš ESF, savivaldybės indėlis 2 proc. Reikės iki metų galo nurodytos sumos.</t>
  </si>
  <si>
    <t xml:space="preserve">„Kokybės krepšelis“ </t>
  </si>
  <si>
    <t xml:space="preserve"> Rokiškio Juozo Tūbelio progimnazija</t>
  </si>
  <si>
    <t xml:space="preserve"> ERASMUS+projektas,,Muzikai nereikia žinoti kalbų''2018-2020 </t>
  </si>
  <si>
    <t>Rokiškio Juozo Tūbelio progimnazija</t>
  </si>
  <si>
    <t xml:space="preserve">2021m. reikalingos apyvartinės lėšos. </t>
  </si>
  <si>
    <t>" ERASMUS+ KA229 "Old places- New spaces" 2019-2021" (</t>
  </si>
  <si>
    <t xml:space="preserve"> Rokiškio Juozo Tumo- Vaižganto gimnazija</t>
  </si>
  <si>
    <t>Projekto vykdymas pratestas iki 2022-09-30/ dėl COVID-19/.Lėšų prisidėjimui 7000,00 Eur  reikės 2021m.</t>
  </si>
  <si>
    <t>,,Multiplikatoriaus efektas" Erasmus plus Nr. 2019-1-LT01-KA101-060358;</t>
  </si>
  <si>
    <t>Rokiškio mokykla-darželis ,,Ąžuoliukas"</t>
  </si>
  <si>
    <t xml:space="preserve">Projekto vykdymas nukeltas į 2021 m. Vykdomas iki 2021-06-30. 2021 m. bus reikalingos apyvartinės lėšos 2053,60, gavus finansavimą iš ES bus grąžinta savivaldybei 2053,60 Eur. </t>
  </si>
  <si>
    <t xml:space="preserve">ERASMUS+,,Rašau,nes ir aš esu rašytojas'' </t>
  </si>
  <si>
    <t xml:space="preserve"> Rokiškio J. Tūbelio progimnazija</t>
  </si>
  <si>
    <t>2021m.reikalingos apyvartinės lėšos.Lėšos bus grąžintos pasibaigus projektui iki 2021 m.gruodžio mėn.1d.</t>
  </si>
  <si>
    <t xml:space="preserve">,,Erasmus +STEAM MOKYKLA </t>
  </si>
  <si>
    <t>2022m.reikalingos apyvartinės lėšos. (4,36 tūkst. Eur) Lėšos bus grąžintos pasibaigus projektui iki 2022m.gruodžio 1d.</t>
  </si>
  <si>
    <t xml:space="preserve">“Rokiškio miesto VVG 2014-2020 m. vietos plėtros strategijos įgyvendinimas ir administravimas” </t>
  </si>
  <si>
    <t>Rokiškio miesto vietos veiklos grupė</t>
  </si>
  <si>
    <t>Kūrybinės amatų dirbtuvės 08.6.1-ESFA-T-927-01-0355</t>
  </si>
  <si>
    <t>Rokiškio r. savivaldybės švietimo centras</t>
  </si>
  <si>
    <t>Miesto VVG projektas. Sutartis pasirašyta 2020 m. rugsėjo mėn.,  4000 Eur - tai savanoriškų darbų lėšos, 2021 m. bus reikalinga iš savivaldybės 2500 Eur. Visos projekto veiklos turėtų būti įgyvendintos 2021 metais</t>
  </si>
  <si>
    <t>"Laisvalaikio užimtumo paslaugų plėtra Rokiškio miesto vaikams" Nr.08.6.1-ESFA-T-927-01-0275</t>
  </si>
  <si>
    <t>Sporto klubas Tornado</t>
  </si>
  <si>
    <t>Miesto VVG projektas</t>
  </si>
  <si>
    <t xml:space="preserve">Pažink save ir būk laimingas Rokiškio mieste  Nr. 08.6.1-ESFA-T-927-01-0285 </t>
  </si>
  <si>
    <t xml:space="preserve"> Rokiškio r. ligoninė</t>
  </si>
  <si>
    <t xml:space="preserve">Miesto VVG projektas, SB l46os gautos 2020 m. </t>
  </si>
  <si>
    <t xml:space="preserve">Rokiškio miesto gyventojų įtraukimas į visuomeninę veiklą ir jų turiningos veiklos bei prasmingo laisvalaikio organizavimas </t>
  </si>
  <si>
    <t>Rokiškio turizmo ir tradicinių amatų informacijos ir koordinavimo centras</t>
  </si>
  <si>
    <t>Miesto VVG projektas. SB l46os gautos 2020 m.</t>
  </si>
  <si>
    <t xml:space="preserve">Aktyvaus užimtumo erdvės sukūrimas ir pritaikymas vaikams ir jaunimui Rokiškio mieste </t>
  </si>
  <si>
    <t>SK "Viesulas"</t>
  </si>
  <si>
    <t xml:space="preserve">Rokiškio miesto gyventojų gyvenimo įgūdžių ugdymas plėtojant socialinius ryšius </t>
  </si>
  <si>
    <t xml:space="preserve"> UAB Limfedemos centras</t>
  </si>
  <si>
    <t xml:space="preserve">Sociokultūrinių paslaugų organizavimas Rokiškio miesto senyvo amžiaus asmenims </t>
  </si>
  <si>
    <t>VO   Tyzenhauzų paveldas</t>
  </si>
  <si>
    <t xml:space="preserve">Rokiškio miesto bendruomeninės sociokultūrinės integracijos didinimas </t>
  </si>
  <si>
    <t xml:space="preserve"> UAB „Limfedemos centras“</t>
  </si>
  <si>
    <t>Skalbyklos socialinių paslaugų plėtra ir socialinių gebėjimų didinimas Rokiškio mieste</t>
  </si>
  <si>
    <t>Rokiškio komunalininkas</t>
  </si>
  <si>
    <t xml:space="preserve">Aš svarbus Nr. 08.6.1.-ESFA-T-927-01-0462  </t>
  </si>
  <si>
    <t xml:space="preserve"> Rokiškio mokykla- darželis “Ąžuoliukas”</t>
  </si>
  <si>
    <t xml:space="preserve">Socialinių paslaugų teikimas Rokiškio mieste Nr. 08.6.1-ESFA-T-927-01-0503  </t>
  </si>
  <si>
    <t xml:space="preserve"> Rokiškio rajono savanorių ugniagesių draugija</t>
  </si>
  <si>
    <t xml:space="preserve">„Žibinto šviesa!” socialinėje laisvalaikio erdvėje Rokiškio mieste </t>
  </si>
  <si>
    <t xml:space="preserve"> SK Viesulas</t>
  </si>
  <si>
    <t xml:space="preserve">Kamajų miestelio istorijos, poeto ir kunigo Antano Strazdo muziejaus įkūrimas ROKI-LEADER-6B- KI-3-1-2019  </t>
  </si>
  <si>
    <t>Kamajų bendruomenė</t>
  </si>
  <si>
    <t>Rokiškio r. VVG finansuojamas projektas</t>
  </si>
  <si>
    <t xml:space="preserve">Kairelių kaimo bendruomenės socialinio verslo kūrimas 
ROKI-LEADER-6B- DS- 3-3-2019  </t>
  </si>
  <si>
    <t xml:space="preserve">  Kairelių kaimo bendruomenė</t>
  </si>
  <si>
    <t xml:space="preserve">Socialinės paslaugos Rokiškio rajono gyventojams ROKI-LEADER-6B-D-3-4-2019 </t>
  </si>
  <si>
    <t xml:space="preserve"> Kriaunų kaimo bendruomenė</t>
  </si>
  <si>
    <t xml:space="preserve">Rokiškio rajono, Kupiškio rajono ir Visagino savivaldybių mokyklų sveikatos kabinetų atnaujinimas </t>
  </si>
  <si>
    <t>Pareiškėjas - Rokiškio r. visuomenės sveikatos biuras</t>
  </si>
  <si>
    <t xml:space="preserve"> Projekto paraiška  pateiktaEEE ir Norvefijos FM finansavimui gauti, vertinama.  Bendra projekto vertė apie  300 tūkst. Eur, Rokiškio r. sav. dalis - apie 100 tūkst. Eur</t>
  </si>
  <si>
    <t xml:space="preserve">BĮ Rokiškio baseino sporto inventoriaus įsigijimas </t>
  </si>
  <si>
    <t>Pareiškėjas - Rokiškio baseinas</t>
  </si>
  <si>
    <t>Sporto paskirties inžinerinio statinio, J. Basanavičiaus g. 3, Rokiškis, rekonstravimas</t>
  </si>
  <si>
    <t>Pareiškėjas - Rokiškio r. savivaldybės administracija</t>
  </si>
  <si>
    <t xml:space="preserve">Paraiška bus teikiama SRF 2021 m.  finansavimui gauti, neaišku, ar gaus finansavimą ir ar reikės SB lėšų 2021-2023 m. </t>
  </si>
  <si>
    <t xml:space="preserve">Sporto invenoriaus ir įrangos įsigijimas </t>
  </si>
  <si>
    <t>Pareiškėjas - Rokiškio r.  KKSC</t>
  </si>
  <si>
    <t>Pareiškėjas- SK "Renmoto"</t>
  </si>
  <si>
    <t xml:space="preserve">Paraiška teikta 2021 m.  SRF finansavimui gauti, neaišku, ar gaus finansavimą. </t>
  </si>
  <si>
    <t>IŠ VISO</t>
  </si>
  <si>
    <t>projekto vertė iš viso</t>
  </si>
  <si>
    <t xml:space="preserve">                        2021 m.vasario  26  d. sprendimo Nr. TS-</t>
  </si>
  <si>
    <t xml:space="preserve">  ROKIŠKIO RAJONO SAVIVALDYBĖS 2021 METŲ BIUDŽETAS</t>
  </si>
  <si>
    <t>Lėšos neformaliam vaikų švietimui</t>
  </si>
  <si>
    <t>Ūkio lėšos mokykloms, turinčioms mokinių su specialiaisiais poreikiais – Rokiškio pagrindinei mokyklai (VBD)</t>
  </si>
  <si>
    <t xml:space="preserve"> iš jo: Aplinkos apsaugos rėmimo specialioji programa</t>
  </si>
  <si>
    <t>Ūkio lėšos mokykloms, turinčioms mokinių su specialiaisiais poreikiais – Rokiškio pagrindinei mokyklai</t>
  </si>
  <si>
    <t>Rokiškio suaugusiųjų ir jaunimo mokymo centro VšĮ Rokiškio psichiatrijos ligoninės Psichosocialinės reabilitacijos skyriaus suaugusiųjų klasėms</t>
  </si>
  <si>
    <t>Akredituotai vaikų  dienos socialinei priežiūrai  organizuoti, teikti ir administruoti</t>
  </si>
  <si>
    <t>daugiafunkcinės salės Rokiškio m. Taikos g.21A  statybai (VIP)</t>
  </si>
  <si>
    <t>L.-d. ,,Nykštukas"</t>
  </si>
  <si>
    <t>L.-d. ,,Pumpurėlis"</t>
  </si>
  <si>
    <t>Juodupės l.-d.</t>
  </si>
  <si>
    <t>M.-d. ,,Ąžuoliukas"</t>
  </si>
  <si>
    <t>M.-d. ,,Ąžuoliukas" Kavoliškio sk.</t>
  </si>
  <si>
    <t>M.-d. ,,Ąžuoliukas" Kavoliškio skyrius</t>
  </si>
  <si>
    <t>L.-d. ,,Varpelis"</t>
  </si>
  <si>
    <t>Juodupės gimn. neformal. šviet. sk.</t>
  </si>
  <si>
    <t>J. Tumo-Vaižganto gimnazija</t>
  </si>
  <si>
    <t>J. Tūbelio progimnazija</t>
  </si>
  <si>
    <t>Kamajų A. Strazdo gimnazija</t>
  </si>
  <si>
    <t>Kamajų A. Strazdo gimnazijos Jūžintų sk.</t>
  </si>
  <si>
    <t>Kamajų g. ikimokykl. ugdymo sk.</t>
  </si>
  <si>
    <t>Kamajų gimn. neformal.šviet. sk.</t>
  </si>
  <si>
    <t>Obelių gimn. neformal.šviet. sk.</t>
  </si>
  <si>
    <t>R. Lymano muzikos mokykla</t>
  </si>
  <si>
    <t>Iš jų:</t>
  </si>
  <si>
    <t>Lengvatinio moksleivių pervež. Išlaidoms kompensuoti</t>
  </si>
  <si>
    <t>Maisto atliekoms utilizuoti</t>
  </si>
  <si>
    <t>Darželiams, mokykloms - įrangai įsigyti, higienos reikalavimams vykdyti</t>
  </si>
  <si>
    <t>Kompiuterinių technologijoms atnaujinti</t>
  </si>
  <si>
    <t>Lauko aikštelėms ikimokyklinėse įstaigose atnaujinti ir darbo vietoms įvertinti</t>
  </si>
  <si>
    <t>Švietimo įstaigų vadovų lyderystei ir vadybinėms kompetencijoms stiprinti</t>
  </si>
  <si>
    <t>Juozo Tumo-Vaižganto gimnazija</t>
  </si>
  <si>
    <t>Juozo Keliuočio viešoji biblioteka</t>
  </si>
  <si>
    <t xml:space="preserve">                          VALSTYBĖS BIUDŽETO DOTACIJŲ PASKIRSTYMAS  2021 M.  </t>
  </si>
  <si>
    <t>Mobilizacijos organizavimas</t>
  </si>
  <si>
    <t xml:space="preserve">        iš jų: socialinė parama</t>
  </si>
  <si>
    <t xml:space="preserve">                administravimas  1 PR</t>
  </si>
  <si>
    <t>Gyventojų registro tvarkymas ir duomenų valst .reg. teikimas</t>
  </si>
  <si>
    <t xml:space="preserve">                    administr. išl.                        1 PR</t>
  </si>
  <si>
    <t xml:space="preserve">                administravimas – švietimo įstaigoms 1 PER</t>
  </si>
  <si>
    <t xml:space="preserve">                socialinė rizika, iš viso 4 PR</t>
  </si>
  <si>
    <t>Socialinės išmokos iš viso</t>
  </si>
  <si>
    <t xml:space="preserve">     iš jų :  socialinių išmokų administravimas 1 PER</t>
  </si>
  <si>
    <t xml:space="preserve">               socialinės išmokos (laidojimo pašalpos), iš  viso</t>
  </si>
  <si>
    <t>Kamajų A. Strazdo gimn. Jūžintų sk.</t>
  </si>
  <si>
    <t>Kamajų A. Strazdo gimn. neformaliojo švietimo skyrius</t>
  </si>
  <si>
    <t>Pradėtas 2018 m., SB kofinansavimas - 31 proc. Pratęstas iki 2021 01 18</t>
  </si>
  <si>
    <t xml:space="preserve">Pateikta paraiška, vyksta vertinimas.  Lėšos numatytos paraiškai rengti ir projekto tyrinėjimo darbams, bet, jei projektas bus patvirtintas, tam panaudotų lėšų 79 proc. (6,8 tūkst. Eur.) bus sugrąžintos  </t>
  </si>
  <si>
    <t>Gauta lengvatinė paskola pagal Savivaldybių pastatų fondo finansinę priemonę „Paskolos savivaldybių pastatų modernizavimui, finansuojamos iš Europos regioninės plėtros fondo“,  ir iš Klimato kaitos programos projekto pabaigoje bus gauta 68,8 tūkst. Eur kompensacija</t>
  </si>
  <si>
    <t>Pasirašyta finansavimo sutartis</t>
  </si>
  <si>
    <t>Paraiška paterikta Sporto rėmimo fondui . Paraiškos vertinimas baigtas 2021-01-04. Neaišku, ar projektui bus skirtas finansavimas ir ar reikės SB lėšų 2021 m.</t>
  </si>
  <si>
    <t xml:space="preserve">Paraiška  teikta SRF 2021 m. finansavimui gauti, neaišku, ar gaus finansavimą </t>
  </si>
  <si>
    <t>Juodupės lopšelis-darželis</t>
  </si>
  <si>
    <t>Lopšelis-darželis ,,Nykštukas"</t>
  </si>
  <si>
    <t>Lopšelis-darželis ,,Pumpurėlis"</t>
  </si>
  <si>
    <t>Mokykla-darželis ,,Ąžuoliukas"</t>
  </si>
  <si>
    <t>Lopšelis-darželis ,,Varpelis"</t>
  </si>
  <si>
    <t>Kamajų Antano Strazdo gimnazija</t>
  </si>
  <si>
    <t>Kamajų Antano Strazdo gimnazijos Jūžintų sk.</t>
  </si>
  <si>
    <t>Kamajų Antano Strazdo gimnazijos ikimokyklinio ugdymo skyrius</t>
  </si>
  <si>
    <t>1.3.4.1.1.1.6.</t>
  </si>
  <si>
    <t>Lėšos konsultacijoms mokiniams, patiriantiems mokymosi sunkumų</t>
  </si>
  <si>
    <t>Speciali tikslinė dotacija iš viso (15+16+17+18+19+20)</t>
  </si>
  <si>
    <t>KITOS PAJAMOS (32+36+37+38+39)</t>
  </si>
  <si>
    <r>
      <t xml:space="preserve">    </t>
    </r>
    <r>
      <rPr>
        <b/>
        <sz val="12"/>
        <rFont val="Arial"/>
        <family val="2"/>
      </rPr>
      <t xml:space="preserve">  IŠ VISO (64+65+68...79)</t>
    </r>
  </si>
  <si>
    <t xml:space="preserve"> IŠ VISO VALSTYBĖS  DELEGUOTOMS FUNKCIJOMS:</t>
  </si>
  <si>
    <r>
      <t>I</t>
    </r>
    <r>
      <rPr>
        <b/>
        <sz val="10"/>
        <rFont val="Arial"/>
        <family val="2"/>
      </rPr>
      <t>Š VISO SKYRIŲ IR ĮSTAIGŲ:</t>
    </r>
  </si>
  <si>
    <t>IŠ VISO ŠVIETIMO ĮSTAIGŲ:</t>
  </si>
  <si>
    <t xml:space="preserve">Finansų skyrius </t>
  </si>
  <si>
    <t>Projekto veiklų pabaiga pratęsta  iki 2021-04-30</t>
  </si>
  <si>
    <r>
      <t xml:space="preserve">Projekto veiklų pabaiga pratęsta iki </t>
    </r>
    <r>
      <rPr>
        <sz val="10"/>
        <color indexed="10"/>
        <rFont val="Times New Roman"/>
        <family val="1"/>
      </rPr>
      <t>2021-05-31</t>
    </r>
    <r>
      <rPr>
        <sz val="10"/>
        <rFont val="Times New Roman"/>
        <family val="1"/>
      </rPr>
      <t>. Savivaldybės dalis finansuojama iš dotacijos . Agentūros 12,28 tūkst. Eur pripažinti netinkamomis išlaidomis bus reikalingi 2021 m.</t>
    </r>
  </si>
  <si>
    <t xml:space="preserve">Projekto veiklų įgyvendinimo pabaigos data partęsta  iki 2021-03-31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</si>
</sst>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s>
  <fonts count="90">
    <font>
      <sz val="10"/>
      <name val="Arial"/>
      <family val="0"/>
    </font>
    <font>
      <sz val="12"/>
      <name val="Times New Roman"/>
      <family val="1"/>
    </font>
    <font>
      <b/>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b/>
      <sz val="11.5"/>
      <name val="Times New Roman"/>
      <family val="1"/>
    </font>
    <font>
      <sz val="11.5"/>
      <name val="Times New Roman"/>
      <family val="1"/>
    </font>
    <font>
      <u val="single"/>
      <sz val="10"/>
      <color indexed="36"/>
      <name val="Arial"/>
      <family val="2"/>
    </font>
    <font>
      <b/>
      <i/>
      <sz val="10"/>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i/>
      <sz val="10"/>
      <name val="Times New Roman"/>
      <family val="1"/>
    </font>
    <font>
      <sz val="11"/>
      <name val="Times New Roman"/>
      <family val="1"/>
    </font>
    <font>
      <b/>
      <sz val="11"/>
      <name val="Times New Roman"/>
      <family val="1"/>
    </font>
    <font>
      <b/>
      <sz val="14"/>
      <name val="Times New Roman"/>
      <family val="1"/>
    </font>
    <font>
      <b/>
      <sz val="9"/>
      <name val="Times New Roman"/>
      <family val="1"/>
    </font>
    <font>
      <i/>
      <sz val="12"/>
      <name val="Times New Roman"/>
      <family val="1"/>
    </font>
    <font>
      <b/>
      <i/>
      <sz val="12"/>
      <name val="Times New Roman"/>
      <family val="1"/>
    </font>
    <font>
      <b/>
      <sz val="9"/>
      <name val="Tahoma"/>
      <family val="2"/>
    </font>
    <font>
      <sz val="9"/>
      <name val="Tahoma"/>
      <family val="2"/>
    </font>
    <font>
      <sz val="12"/>
      <name val="Arial"/>
      <family val="2"/>
    </font>
    <font>
      <sz val="9"/>
      <name val="Times New Roman"/>
      <family val="1"/>
    </font>
    <font>
      <sz val="10"/>
      <name val="Calibri "/>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8"/>
      <name val="Times New Roman"/>
      <family val="1"/>
    </font>
    <font>
      <sz val="12"/>
      <color indexed="8"/>
      <name val="Times New Roman"/>
      <family val="1"/>
    </font>
    <font>
      <sz val="10"/>
      <color indexed="8"/>
      <name val="Times New Roman"/>
      <family val="1"/>
    </font>
    <font>
      <sz val="10"/>
      <name val="Calibri"/>
      <family val="2"/>
    </font>
    <font>
      <sz val="10"/>
      <color indexed="10"/>
      <name val="Times New Roman"/>
      <family val="1"/>
    </font>
    <font>
      <sz val="10"/>
      <color indexed="56"/>
      <name val="Times New Roman"/>
      <family val="1"/>
    </font>
    <font>
      <sz val="10"/>
      <color indexed="8"/>
      <name val="Calibri "/>
      <family val="0"/>
    </font>
    <font>
      <sz val="9"/>
      <color indexed="8"/>
      <name val="Times New Roman"/>
      <family val="1"/>
    </font>
    <font>
      <sz val="11"/>
      <name val="Calibri"/>
      <family val="2"/>
    </font>
    <font>
      <sz val="11"/>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Arial"/>
      <family val="2"/>
    </font>
    <font>
      <b/>
      <sz val="12"/>
      <color theme="1"/>
      <name val="Times New Roman"/>
      <family val="1"/>
    </font>
    <font>
      <sz val="12"/>
      <color rgb="FF000000"/>
      <name val="Times New Roman"/>
      <family val="1"/>
    </font>
    <font>
      <sz val="12"/>
      <color theme="1"/>
      <name val="Times New Roman"/>
      <family val="1"/>
    </font>
    <font>
      <sz val="10"/>
      <color theme="1"/>
      <name val="Times New Roman"/>
      <family val="1"/>
    </font>
    <font>
      <sz val="10"/>
      <color rgb="FFFF0000"/>
      <name val="Times New Roman"/>
      <family val="1"/>
    </font>
    <font>
      <sz val="10"/>
      <color rgb="FF002060"/>
      <name val="Times New Roman"/>
      <family val="1"/>
    </font>
    <font>
      <sz val="10"/>
      <color theme="1"/>
      <name val="Calibri "/>
      <family val="0"/>
    </font>
    <font>
      <sz val="9"/>
      <color theme="1"/>
      <name val="Times New Roman"/>
      <family val="1"/>
    </font>
    <font>
      <sz val="11"/>
      <color rgb="FF000000"/>
      <name val="Calibri"/>
      <family val="2"/>
    </font>
    <font>
      <sz val="10"/>
      <color rgb="FF000000"/>
      <name val="Times New Roman"/>
      <family val="1"/>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CCFF"/>
        <bgColor indexed="64"/>
      </patternFill>
    </fill>
    <fill>
      <patternFill patternType="solid">
        <fgColor rgb="FFFFFF00"/>
        <bgColor indexed="64"/>
      </patternFill>
    </fill>
  </fills>
  <borders count="2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top style="thin"/>
      <bottom style="thin"/>
    </border>
    <border>
      <left style="thin"/>
      <right style="thin"/>
      <top style="thin"/>
      <bottom style="thin"/>
    </border>
    <border>
      <left style="thin">
        <color indexed="8"/>
      </left>
      <right style="thin">
        <color indexed="8"/>
      </right>
      <top style="thin">
        <color indexed="8"/>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color indexed="63"/>
      </left>
      <right style="thin"/>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right style="thin"/>
      <top style="medium"/>
      <bottom/>
    </border>
    <border>
      <left style="thin"/>
      <right style="thin"/>
      <top style="medium"/>
      <bottom/>
    </border>
    <border>
      <left style="thin"/>
      <right>
        <color indexed="63"/>
      </right>
      <top style="medium"/>
      <bottom>
        <color indexed="63"/>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thin"/>
      <top style="medium"/>
      <bottom>
        <color indexed="63"/>
      </bottom>
    </border>
    <border>
      <left style="thin"/>
      <right style="medium"/>
      <top style="medium"/>
      <bottom/>
    </border>
    <border>
      <left style="medium"/>
      <right style="medium"/>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color indexed="63"/>
      </left>
      <right style="thin"/>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color indexed="63"/>
      </left>
      <right style="medium"/>
      <top style="medium"/>
      <bottom style="thin"/>
    </border>
    <border>
      <left style="thin"/>
      <right>
        <color indexed="63"/>
      </right>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medium"/>
      <top style="medium"/>
      <bottom style="thin"/>
    </border>
    <border>
      <left/>
      <right/>
      <top style="thin"/>
      <bottom/>
    </border>
    <border>
      <left style="medium"/>
      <right/>
      <top style="thin"/>
      <bottom/>
    </border>
    <border>
      <left/>
      <right style="medium"/>
      <top style="thin"/>
      <bottom/>
    </border>
    <border>
      <left>
        <color indexed="63"/>
      </left>
      <right style="medium"/>
      <top style="medium"/>
      <bottom>
        <color indexed="63"/>
      </bottom>
    </border>
    <border>
      <left style="medium"/>
      <right>
        <color indexed="63"/>
      </right>
      <top style="thin"/>
      <bottom style="medium"/>
    </border>
    <border>
      <left style="thin"/>
      <right/>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color rgb="FF000000"/>
      </left>
      <right style="thin">
        <color rgb="FF000000"/>
      </right>
      <top style="thin">
        <color rgb="FF000000"/>
      </top>
      <bottom/>
    </border>
    <border>
      <left>
        <color indexed="63"/>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color indexed="63"/>
      </left>
      <right style="thin">
        <color indexed="63"/>
      </right>
      <top style="medium"/>
      <bottom style="medium"/>
    </border>
    <border>
      <left>
        <color indexed="63"/>
      </left>
      <right style="thin">
        <color indexed="63"/>
      </right>
      <top style="medium">
        <color indexed="63"/>
      </top>
      <bottom style="medium">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medium"/>
      <right>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style="medium"/>
      <top style="thin">
        <color indexed="63"/>
      </top>
      <bottom>
        <color indexed="63"/>
      </bottom>
    </border>
    <border>
      <left>
        <color indexed="63"/>
      </left>
      <right style="medium"/>
      <top style="thin">
        <color indexed="63"/>
      </top>
      <bottom>
        <color indexed="63"/>
      </bottom>
    </border>
    <border>
      <left style="medium"/>
      <right style="thin">
        <color indexed="63"/>
      </right>
      <top style="thin">
        <color indexed="63"/>
      </top>
      <bottom>
        <color indexed="63"/>
      </bottom>
    </border>
    <border>
      <left style="medium"/>
      <right style="medium"/>
      <top style="thin">
        <color indexed="63"/>
      </top>
      <bottom style="thin">
        <color indexed="63"/>
      </bottom>
    </border>
    <border>
      <left style="medium">
        <color indexed="63"/>
      </left>
      <right>
        <color indexed="63"/>
      </right>
      <top style="medium">
        <color indexed="63"/>
      </top>
      <bottom style="medium">
        <color indexed="63"/>
      </bottom>
    </border>
    <border>
      <left style="medium">
        <color indexed="63"/>
      </left>
      <right>
        <color indexed="63"/>
      </right>
      <top style="thin">
        <color indexed="63"/>
      </top>
      <bottom style="medium">
        <color indexed="63"/>
      </bottom>
    </border>
    <border>
      <left style="medium">
        <color indexed="63"/>
      </left>
      <right>
        <color indexed="63"/>
      </right>
      <top style="thin">
        <color indexed="63"/>
      </top>
      <bottom>
        <color indexed="63"/>
      </bottom>
    </border>
    <border>
      <left style="medium"/>
      <right style="medium"/>
      <top style="medium"/>
      <bottom style="medium">
        <color indexed="63"/>
      </bottom>
    </border>
    <border>
      <left style="medium"/>
      <right style="medium"/>
      <top>
        <color indexed="63"/>
      </top>
      <bottom style="thin">
        <color indexed="63"/>
      </bottom>
    </border>
    <border>
      <left style="medium"/>
      <right style="medium"/>
      <top style="thin">
        <color indexed="63"/>
      </top>
      <bottom style="medium">
        <color indexed="63"/>
      </bottom>
    </border>
    <border>
      <left style="medium"/>
      <right style="medium"/>
      <top style="medium">
        <color indexed="63"/>
      </top>
      <bottom style="medium">
        <color indexed="63"/>
      </bottom>
    </border>
    <border>
      <left style="medium"/>
      <right style="medium"/>
      <top style="thin">
        <color indexed="63"/>
      </top>
      <bottom>
        <color indexed="63"/>
      </bottom>
    </border>
    <border>
      <left style="medium"/>
      <right style="medium"/>
      <top>
        <color indexed="63"/>
      </top>
      <bottom style="medium">
        <color indexed="63"/>
      </bottom>
    </border>
    <border>
      <left style="medium"/>
      <right style="thin">
        <color indexed="63"/>
      </right>
      <top>
        <color indexed="63"/>
      </top>
      <bottom style="thin">
        <color indexed="63"/>
      </bottom>
    </border>
    <border>
      <left style="thin">
        <color indexed="63"/>
      </left>
      <right style="medium"/>
      <top>
        <color indexed="63"/>
      </top>
      <bottom style="thin">
        <color indexed="63"/>
      </bottom>
    </border>
    <border>
      <left>
        <color indexed="63"/>
      </left>
      <right style="medium"/>
      <top style="thin">
        <color indexed="63"/>
      </top>
      <bottom style="thin">
        <color indexed="63"/>
      </bottom>
    </border>
    <border>
      <left style="medium"/>
      <right style="thin">
        <color indexed="63"/>
      </right>
      <top style="thin">
        <color indexed="63"/>
      </top>
      <bottom style="medium">
        <color indexed="63"/>
      </bottom>
    </border>
    <border>
      <left style="thin">
        <color indexed="63"/>
      </left>
      <right style="medium"/>
      <top style="thin">
        <color indexed="63"/>
      </top>
      <bottom style="medium">
        <color indexed="63"/>
      </bottom>
    </border>
    <border>
      <left style="medium"/>
      <right style="thin">
        <color indexed="63"/>
      </right>
      <top style="medium">
        <color indexed="63"/>
      </top>
      <bottom style="medium">
        <color indexed="63"/>
      </bottom>
    </border>
    <border>
      <left style="thin">
        <color indexed="63"/>
      </left>
      <right style="medium"/>
      <top style="medium">
        <color indexed="63"/>
      </top>
      <bottom style="medium">
        <color indexed="63"/>
      </bottom>
    </border>
    <border>
      <left style="medium"/>
      <right>
        <color indexed="63"/>
      </right>
      <top style="medium">
        <color indexed="63"/>
      </top>
      <bottom style="thin">
        <color indexed="63"/>
      </bottom>
    </border>
    <border>
      <left>
        <color indexed="63"/>
      </left>
      <right style="medium"/>
      <top style="medium">
        <color indexed="63"/>
      </top>
      <bottom style="thin">
        <color indexed="63"/>
      </bottom>
    </border>
    <border>
      <left>
        <color indexed="63"/>
      </left>
      <right style="medium"/>
      <top>
        <color indexed="63"/>
      </top>
      <bottom style="thin">
        <color indexed="63"/>
      </bottom>
    </border>
    <border>
      <left style="medium"/>
      <right>
        <color indexed="63"/>
      </right>
      <top>
        <color indexed="63"/>
      </top>
      <bottom style="thin">
        <color indexed="63"/>
      </bottom>
    </border>
    <border>
      <left style="thin">
        <color indexed="63"/>
      </left>
      <right style="medium"/>
      <top style="medium">
        <color indexed="63"/>
      </top>
      <bottom>
        <color indexed="63"/>
      </bottom>
    </border>
    <border>
      <left style="medium"/>
      <right style="thin">
        <color indexed="63"/>
      </right>
      <top style="medium"/>
      <bottom style="medium">
        <color indexed="63"/>
      </bottom>
    </border>
    <border>
      <left style="thin">
        <color indexed="63"/>
      </left>
      <right style="thin">
        <color indexed="63"/>
      </right>
      <top style="medium"/>
      <bottom style="medium">
        <color indexed="63"/>
      </bottom>
    </border>
    <border>
      <left style="thin">
        <color indexed="63"/>
      </left>
      <right style="medium"/>
      <top style="medium"/>
      <bottom style="medium">
        <color indexed="63"/>
      </bottom>
    </border>
    <border>
      <left style="medium"/>
      <right>
        <color indexed="63"/>
      </right>
      <top style="medium">
        <color indexed="63"/>
      </top>
      <bottom>
        <color indexed="63"/>
      </bottom>
    </border>
    <border>
      <left style="thin">
        <color indexed="63"/>
      </left>
      <right style="medium"/>
      <top style="medium">
        <color indexed="63"/>
      </top>
      <bottom style="thin">
        <color indexed="63"/>
      </bottom>
    </border>
    <border>
      <left style="medium"/>
      <right>
        <color indexed="63"/>
      </right>
      <top style="medium">
        <color indexed="63"/>
      </top>
      <bottom style="medium">
        <color indexed="63"/>
      </bottom>
    </border>
    <border>
      <left>
        <color indexed="63"/>
      </left>
      <right style="medium"/>
      <top style="medium">
        <color indexed="63"/>
      </top>
      <bottom style="medium">
        <color indexed="63"/>
      </bottom>
    </border>
    <border>
      <left style="medium"/>
      <right>
        <color indexed="63"/>
      </right>
      <top style="thin">
        <color indexed="63"/>
      </top>
      <bottom>
        <color indexed="63"/>
      </bottom>
    </border>
    <border>
      <left style="thin">
        <color indexed="63"/>
      </left>
      <right style="thin">
        <color indexed="63"/>
      </right>
      <top style="medium"/>
      <bottom style="medium"/>
    </border>
    <border>
      <left style="thin">
        <color indexed="63"/>
      </left>
      <right>
        <color indexed="63"/>
      </right>
      <top style="medium"/>
      <bottom style="medium"/>
    </border>
    <border>
      <left style="medium"/>
      <right style="thin">
        <color indexed="63"/>
      </right>
      <top style="medium"/>
      <bottom style="medium"/>
    </border>
    <border>
      <left style="thin">
        <color indexed="63"/>
      </left>
      <right style="medium"/>
      <top style="medium"/>
      <bottom style="medium"/>
    </border>
    <border>
      <left style="medium"/>
      <right>
        <color indexed="63"/>
      </right>
      <top>
        <color indexed="63"/>
      </top>
      <bottom>
        <color indexed="63"/>
      </bottom>
    </border>
    <border>
      <left>
        <color indexed="63"/>
      </left>
      <right style="thin">
        <color indexed="63"/>
      </right>
      <top style="medium">
        <color indexed="63"/>
      </top>
      <bottom>
        <color indexed="63"/>
      </bottom>
    </border>
    <border>
      <left style="thin">
        <color indexed="63"/>
      </left>
      <right>
        <color indexed="63"/>
      </right>
      <top style="medium">
        <color indexed="63"/>
      </top>
      <botto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color indexed="63"/>
      </left>
      <right style="medium"/>
      <top style="medium"/>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63"/>
      </right>
      <top style="thin">
        <color indexed="63"/>
      </top>
      <bottom style="medium">
        <color indexed="63"/>
      </bottom>
    </border>
    <border>
      <left>
        <color indexed="63"/>
      </left>
      <right style="thin">
        <color indexed="63"/>
      </right>
      <top>
        <color indexed="63"/>
      </top>
      <bottom>
        <color indexed="63"/>
      </bottom>
    </border>
    <border>
      <left>
        <color indexed="63"/>
      </left>
      <right style="thin">
        <color indexed="63"/>
      </right>
      <top style="thin">
        <color indexed="63"/>
      </top>
      <bottom style="medium"/>
    </border>
    <border>
      <left style="medium"/>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top>
        <color indexed="63"/>
      </top>
      <bottom>
        <color indexed="63"/>
      </bottom>
    </border>
    <border>
      <left style="medium"/>
      <right>
        <color indexed="63"/>
      </right>
      <top style="thin">
        <color indexed="63"/>
      </top>
      <bottom style="medium"/>
    </border>
    <border>
      <left>
        <color indexed="63"/>
      </left>
      <right style="thin">
        <color indexed="63"/>
      </right>
      <top style="medium"/>
      <bottom>
        <color indexed="63"/>
      </bottom>
    </border>
    <border>
      <left style="thin">
        <color indexed="63"/>
      </left>
      <right>
        <color indexed="63"/>
      </right>
      <top>
        <color indexed="63"/>
      </top>
      <bottom>
        <color indexed="63"/>
      </bottom>
    </border>
    <border>
      <left style="medium"/>
      <right style="thin">
        <color indexed="63"/>
      </right>
      <top style="medium"/>
      <bottom style="thin">
        <color indexed="63"/>
      </bottom>
    </border>
    <border>
      <left>
        <color indexed="63"/>
      </left>
      <right style="thin">
        <color indexed="63"/>
      </right>
      <top style="medium"/>
      <bottom style="thin">
        <color indexed="63"/>
      </bottom>
    </border>
    <border>
      <left style="medium"/>
      <right style="medium"/>
      <top style="medium">
        <color indexed="63"/>
      </top>
      <bottom>
        <color indexed="63"/>
      </bottom>
    </border>
    <border>
      <left style="medium"/>
      <right style="medium"/>
      <top style="medium"/>
      <bottom style="thin">
        <color indexed="63"/>
      </bottom>
    </border>
    <border>
      <left style="medium"/>
      <right style="medium"/>
      <top style="thin">
        <color indexed="63"/>
      </top>
      <bottom style="medium"/>
    </border>
    <border>
      <left style="thin">
        <color indexed="63"/>
      </left>
      <right>
        <color indexed="63"/>
      </right>
      <top style="thin">
        <color indexed="63"/>
      </top>
      <bottom style="medium">
        <color indexed="63"/>
      </bottom>
    </border>
    <border>
      <left style="medium"/>
      <right style="thin"/>
      <top>
        <color indexed="63"/>
      </top>
      <bottom>
        <color indexed="63"/>
      </bottom>
    </border>
    <border>
      <left style="thin"/>
      <right style="thin"/>
      <top/>
      <bottom/>
    </border>
    <border>
      <left style="thin"/>
      <right style="medium"/>
      <top>
        <color indexed="63"/>
      </top>
      <bottom>
        <color indexed="63"/>
      </bottom>
    </border>
    <border>
      <left style="medium"/>
      <right>
        <color indexed="63"/>
      </right>
      <top>
        <color indexed="63"/>
      </top>
      <bottom style="medium"/>
    </border>
    <border>
      <left/>
      <right/>
      <top style="medium"/>
      <bottom style="thin"/>
    </border>
    <border>
      <left style="thin">
        <color indexed="8"/>
      </left>
      <right style="medium"/>
      <top style="thin">
        <color indexed="8"/>
      </top>
      <bottom/>
    </border>
    <border>
      <left style="thin">
        <color indexed="8"/>
      </left>
      <right style="medium"/>
      <top/>
      <bottom style="mediu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thin">
        <color indexed="8"/>
      </top>
      <bottom/>
    </border>
    <border>
      <left style="thin">
        <color indexed="8"/>
      </left>
      <right/>
      <top/>
      <bottom style="mediu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top style="medium"/>
      <bottom style="thin">
        <color indexed="8"/>
      </bottom>
    </border>
    <border>
      <left/>
      <right/>
      <top style="medium"/>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medium"/>
      <top style="medium"/>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rgb="FF000000"/>
      </left>
      <right>
        <color indexed="63"/>
      </right>
      <top style="medium">
        <color indexed="8"/>
      </top>
      <bottom style="thin">
        <color rgb="FF000000"/>
      </bottom>
    </border>
    <border>
      <left>
        <color indexed="63"/>
      </left>
      <right>
        <color indexed="63"/>
      </right>
      <top style="medium">
        <color indexed="8"/>
      </top>
      <bottom style="thin">
        <color rgb="FF000000"/>
      </bottom>
    </border>
    <border>
      <left>
        <color indexed="63"/>
      </left>
      <right style="medium">
        <color indexed="8"/>
      </right>
      <top style="medium">
        <color indexed="8"/>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indexed="8"/>
      </right>
      <top style="thin">
        <color rgb="FF000000"/>
      </top>
      <bottom>
        <color indexed="63"/>
      </bottom>
    </border>
    <border>
      <left style="thin">
        <color rgb="FF000000"/>
      </left>
      <right style="medium">
        <color indexed="8"/>
      </right>
      <top>
        <color indexed="63"/>
      </top>
      <bottom>
        <color indexed="63"/>
      </bottom>
    </border>
    <border>
      <left style="medium">
        <color indexed="63"/>
      </left>
      <right style="thin">
        <color rgb="FF000000"/>
      </right>
      <top style="medium">
        <color indexed="8"/>
      </top>
      <bottom>
        <color indexed="63"/>
      </bottom>
    </border>
    <border>
      <left style="medium">
        <color indexed="63"/>
      </left>
      <right style="thin">
        <color rgb="FF000000"/>
      </right>
      <top>
        <color indexed="63"/>
      </top>
      <bottom>
        <color indexed="63"/>
      </bottom>
    </border>
    <border>
      <left style="thin">
        <color rgb="FF000000"/>
      </left>
      <right/>
      <top style="thin">
        <color rgb="FF000000"/>
      </top>
      <bottom/>
    </border>
    <border>
      <left style="thin">
        <color rgb="FF000000"/>
      </left>
      <right>
        <color indexed="63"/>
      </right>
      <top>
        <color indexed="63"/>
      </top>
      <bottom>
        <color indexed="63"/>
      </botto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rgb="FF000000"/>
      </right>
      <top style="medium">
        <color indexed="8"/>
      </top>
      <bottom>
        <color indexed="63"/>
      </bottom>
    </border>
    <border>
      <left>
        <color indexed="63"/>
      </left>
      <right style="thin">
        <color rgb="FF000000"/>
      </right>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3" fillId="0" borderId="3" applyNumberFormat="0" applyFill="0" applyAlignment="0" applyProtection="0"/>
    <xf numFmtId="0" fontId="63" fillId="0" borderId="0" applyNumberFormat="0" applyFill="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20" borderId="0" applyNumberFormat="0" applyBorder="0" applyAlignment="0" applyProtection="0"/>
    <xf numFmtId="0" fontId="20" fillId="0" borderId="0">
      <alignment/>
      <protection/>
    </xf>
    <xf numFmtId="0" fontId="67" fillId="21" borderId="0" applyNumberFormat="0" applyBorder="0" applyAlignment="0" applyProtection="0"/>
    <xf numFmtId="0" fontId="5" fillId="0" borderId="0" applyNumberFormat="0" applyFill="0" applyBorder="0" applyAlignment="0" applyProtection="0"/>
    <xf numFmtId="0" fontId="68" fillId="0" borderId="0">
      <alignment/>
      <protection/>
    </xf>
    <xf numFmtId="0" fontId="2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2" fillId="0" borderId="0">
      <alignment/>
      <protection/>
    </xf>
    <xf numFmtId="0" fontId="69" fillId="0" borderId="0" applyNumberFormat="0" applyFill="0" applyBorder="0" applyAlignment="0" applyProtection="0"/>
    <xf numFmtId="0" fontId="70" fillId="22" borderId="4" applyNumberFormat="0" applyAlignment="0" applyProtection="0"/>
    <xf numFmtId="0" fontId="71"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24" borderId="0" applyNumberFormat="0" applyBorder="0" applyAlignment="0" applyProtection="0"/>
    <xf numFmtId="0" fontId="0" fillId="0" borderId="0">
      <alignment/>
      <protection/>
    </xf>
    <xf numFmtId="0" fontId="0" fillId="0" borderId="0">
      <alignment/>
      <protection/>
    </xf>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0" fillId="31" borderId="6" applyNumberFormat="0" applyFon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22" borderId="5" applyNumberFormat="0" applyAlignment="0" applyProtection="0"/>
    <xf numFmtId="0" fontId="75" fillId="0" borderId="7" applyNumberFormat="0" applyFill="0" applyAlignment="0" applyProtection="0"/>
    <xf numFmtId="0" fontId="76" fillId="0" borderId="8" applyNumberFormat="0" applyFill="0" applyAlignment="0" applyProtection="0"/>
    <xf numFmtId="0" fontId="77"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34">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2" fillId="0" borderId="0" xfId="0" applyFont="1" applyAlignment="1">
      <alignment/>
    </xf>
    <xf numFmtId="0" fontId="7" fillId="0" borderId="0" xfId="0" applyFont="1" applyAlignment="1">
      <alignment/>
    </xf>
    <xf numFmtId="16" fontId="0" fillId="0" borderId="0" xfId="0" applyNumberForma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0" fillId="0" borderId="0" xfId="0" applyFill="1" applyAlignment="1">
      <alignment/>
    </xf>
    <xf numFmtId="0" fontId="0" fillId="0" borderId="0" xfId="0" applyFont="1" applyAlignment="1">
      <alignment/>
    </xf>
    <xf numFmtId="178" fontId="6" fillId="0" borderId="10" xfId="0" applyNumberFormat="1" applyFont="1" applyFill="1" applyBorder="1" applyAlignment="1">
      <alignment/>
    </xf>
    <xf numFmtId="178" fontId="0" fillId="33" borderId="10" xfId="0" applyNumberFormat="1" applyFill="1" applyBorder="1" applyAlignment="1">
      <alignment/>
    </xf>
    <xf numFmtId="0" fontId="4" fillId="0" borderId="0" xfId="0" applyFont="1" applyAlignment="1">
      <alignment/>
    </xf>
    <xf numFmtId="178" fontId="6" fillId="0" borderId="11" xfId="0" applyNumberFormat="1" applyFont="1" applyFill="1" applyBorder="1" applyAlignment="1">
      <alignment/>
    </xf>
    <xf numFmtId="178" fontId="6" fillId="33" borderId="10" xfId="0" applyNumberFormat="1" applyFont="1" applyFill="1" applyBorder="1" applyAlignment="1">
      <alignment/>
    </xf>
    <xf numFmtId="178" fontId="6" fillId="0" borderId="12" xfId="0" applyNumberFormat="1" applyFont="1" applyFill="1" applyBorder="1" applyAlignment="1">
      <alignment/>
    </xf>
    <xf numFmtId="0" fontId="4" fillId="0" borderId="0" xfId="0" applyFont="1" applyAlignment="1">
      <alignment/>
    </xf>
    <xf numFmtId="0" fontId="6" fillId="0" borderId="0" xfId="0" applyFont="1" applyAlignment="1">
      <alignment/>
    </xf>
    <xf numFmtId="0" fontId="0" fillId="0" borderId="13" xfId="56" applyFont="1" applyBorder="1" applyAlignment="1">
      <alignment horizontal="center" vertical="center" wrapText="1"/>
      <protection/>
    </xf>
    <xf numFmtId="0" fontId="0" fillId="0" borderId="14" xfId="0" applyFont="1" applyBorder="1" applyAlignment="1">
      <alignment horizontal="right" vertical="center" wrapText="1"/>
    </xf>
    <xf numFmtId="178" fontId="6" fillId="0" borderId="15" xfId="0" applyNumberFormat="1" applyFont="1" applyBorder="1" applyAlignment="1">
      <alignment/>
    </xf>
    <xf numFmtId="178" fontId="6" fillId="0" borderId="16" xfId="56" applyNumberFormat="1" applyFont="1" applyBorder="1" applyAlignment="1">
      <alignment horizontal="right" vertical="center" wrapText="1"/>
      <protection/>
    </xf>
    <xf numFmtId="0" fontId="0" fillId="0" borderId="16"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left" vertical="center" wrapText="1"/>
      <protection/>
    </xf>
    <xf numFmtId="178" fontId="0" fillId="0" borderId="20" xfId="0" applyNumberFormat="1" applyFont="1" applyBorder="1" applyAlignment="1">
      <alignment/>
    </xf>
    <xf numFmtId="0" fontId="0" fillId="0" borderId="11" xfId="56" applyFont="1" applyBorder="1" applyAlignment="1">
      <alignment horizontal="center" vertical="center" wrapText="1"/>
      <protection/>
    </xf>
    <xf numFmtId="178" fontId="0" fillId="0" borderId="21" xfId="0" applyNumberFormat="1" applyFont="1" applyBorder="1" applyAlignment="1">
      <alignment/>
    </xf>
    <xf numFmtId="178" fontId="0" fillId="0" borderId="12" xfId="56" applyNumberFormat="1" applyFont="1" applyBorder="1" applyAlignment="1">
      <alignment horizontal="right" vertical="center" wrapText="1"/>
      <protection/>
    </xf>
    <xf numFmtId="0" fontId="0" fillId="0" borderId="19" xfId="0" applyFont="1" applyBorder="1" applyAlignment="1">
      <alignment/>
    </xf>
    <xf numFmtId="178" fontId="0" fillId="0" borderId="12" xfId="0" applyNumberFormat="1" applyFont="1" applyBorder="1" applyAlignment="1">
      <alignment/>
    </xf>
    <xf numFmtId="0" fontId="0" fillId="0" borderId="12" xfId="56" applyFont="1" applyBorder="1" applyAlignment="1">
      <alignment horizontal="right" vertical="center" wrapText="1"/>
      <protection/>
    </xf>
    <xf numFmtId="0" fontId="0" fillId="0" borderId="22" xfId="0" applyFont="1" applyBorder="1" applyAlignment="1">
      <alignment/>
    </xf>
    <xf numFmtId="0" fontId="6" fillId="0" borderId="19" xfId="0" applyFont="1" applyBorder="1" applyAlignment="1">
      <alignment/>
    </xf>
    <xf numFmtId="178" fontId="6" fillId="0" borderId="20" xfId="0" applyNumberFormat="1" applyFont="1" applyBorder="1" applyAlignment="1">
      <alignment/>
    </xf>
    <xf numFmtId="178" fontId="6" fillId="0" borderId="12" xfId="0" applyNumberFormat="1" applyFont="1" applyBorder="1" applyAlignment="1">
      <alignment horizontal="right"/>
    </xf>
    <xf numFmtId="178" fontId="6" fillId="0" borderId="12" xfId="0" applyNumberFormat="1" applyFont="1" applyBorder="1" applyAlignment="1">
      <alignment/>
    </xf>
    <xf numFmtId="178" fontId="6" fillId="0" borderId="11" xfId="0" applyNumberFormat="1" applyFont="1" applyBorder="1" applyAlignment="1">
      <alignment/>
    </xf>
    <xf numFmtId="178" fontId="6" fillId="0" borderId="21" xfId="0" applyNumberFormat="1" applyFont="1" applyBorder="1" applyAlignment="1">
      <alignment/>
    </xf>
    <xf numFmtId="178" fontId="6" fillId="0" borderId="10" xfId="0" applyNumberFormat="1" applyFont="1" applyBorder="1" applyAlignment="1">
      <alignment/>
    </xf>
    <xf numFmtId="178" fontId="0" fillId="0" borderId="12" xfId="0" applyNumberFormat="1" applyFont="1" applyBorder="1" applyAlignment="1">
      <alignment horizontal="right"/>
    </xf>
    <xf numFmtId="178" fontId="0" fillId="0" borderId="11" xfId="0" applyNumberFormat="1" applyFont="1" applyBorder="1" applyAlignment="1">
      <alignment/>
    </xf>
    <xf numFmtId="178" fontId="0" fillId="34" borderId="12" xfId="0" applyNumberFormat="1" applyFont="1" applyFill="1" applyBorder="1" applyAlignment="1">
      <alignment/>
    </xf>
    <xf numFmtId="178" fontId="0" fillId="0" borderId="10" xfId="0" applyNumberFormat="1" applyFont="1" applyBorder="1" applyAlignment="1">
      <alignment/>
    </xf>
    <xf numFmtId="178" fontId="6" fillId="34" borderId="12" xfId="0" applyNumberFormat="1" applyFont="1" applyFill="1" applyBorder="1" applyAlignment="1">
      <alignment/>
    </xf>
    <xf numFmtId="0" fontId="0" fillId="0" borderId="22" xfId="0" applyFont="1" applyBorder="1" applyAlignment="1">
      <alignment vertical="top"/>
    </xf>
    <xf numFmtId="178" fontId="0" fillId="0" borderId="12" xfId="0" applyNumberFormat="1" applyFont="1" applyBorder="1" applyAlignment="1">
      <alignment/>
    </xf>
    <xf numFmtId="178" fontId="6" fillId="0" borderId="12" xfId="0" applyNumberFormat="1" applyFont="1" applyBorder="1" applyAlignment="1">
      <alignment/>
    </xf>
    <xf numFmtId="0" fontId="6" fillId="0" borderId="19" xfId="0" applyFont="1" applyBorder="1" applyAlignment="1">
      <alignment wrapText="1"/>
    </xf>
    <xf numFmtId="178" fontId="6" fillId="0" borderId="22" xfId="0" applyNumberFormat="1" applyFont="1" applyBorder="1" applyAlignment="1">
      <alignment/>
    </xf>
    <xf numFmtId="178" fontId="6" fillId="0" borderId="23" xfId="0" applyNumberFormat="1" applyFont="1" applyBorder="1" applyAlignment="1">
      <alignment/>
    </xf>
    <xf numFmtId="178" fontId="0" fillId="0" borderId="24" xfId="0" applyNumberFormat="1" applyFont="1" applyBorder="1" applyAlignment="1">
      <alignment/>
    </xf>
    <xf numFmtId="178" fontId="6" fillId="33" borderId="21" xfId="0" applyNumberFormat="1" applyFont="1" applyFill="1" applyBorder="1" applyAlignment="1">
      <alignment/>
    </xf>
    <xf numFmtId="0" fontId="9" fillId="34" borderId="19" xfId="0" applyFont="1" applyFill="1" applyBorder="1" applyAlignment="1">
      <alignment/>
    </xf>
    <xf numFmtId="0" fontId="9" fillId="0" borderId="19" xfId="0" applyFont="1" applyBorder="1" applyAlignment="1">
      <alignment/>
    </xf>
    <xf numFmtId="178" fontId="6" fillId="0" borderId="21" xfId="0" applyNumberFormat="1" applyFont="1" applyBorder="1" applyAlignment="1">
      <alignment vertical="top" wrapText="1"/>
    </xf>
    <xf numFmtId="0" fontId="6" fillId="0" borderId="25" xfId="0" applyFont="1" applyBorder="1" applyAlignment="1">
      <alignment/>
    </xf>
    <xf numFmtId="178" fontId="6" fillId="0" borderId="26" xfId="0" applyNumberFormat="1" applyFont="1" applyBorder="1" applyAlignment="1">
      <alignment/>
    </xf>
    <xf numFmtId="178" fontId="6" fillId="0" borderId="27" xfId="0" applyNumberFormat="1" applyFont="1" applyBorder="1" applyAlignment="1">
      <alignment/>
    </xf>
    <xf numFmtId="178" fontId="6" fillId="0" borderId="28" xfId="0" applyNumberFormat="1" applyFont="1" applyBorder="1" applyAlignment="1">
      <alignment/>
    </xf>
    <xf numFmtId="178" fontId="6" fillId="0" borderId="29" xfId="0" applyNumberFormat="1" applyFont="1" applyBorder="1" applyAlignment="1">
      <alignment/>
    </xf>
    <xf numFmtId="178" fontId="6" fillId="0" borderId="30" xfId="0" applyNumberFormat="1" applyFont="1" applyBorder="1" applyAlignment="1">
      <alignment/>
    </xf>
    <xf numFmtId="178" fontId="0" fillId="0" borderId="28" xfId="0" applyNumberFormat="1" applyFont="1" applyBorder="1" applyAlignment="1">
      <alignment/>
    </xf>
    <xf numFmtId="178" fontId="0" fillId="0" borderId="29" xfId="0" applyNumberFormat="1" applyFont="1" applyBorder="1" applyAlignment="1">
      <alignment/>
    </xf>
    <xf numFmtId="178" fontId="0" fillId="0" borderId="27" xfId="0" applyNumberFormat="1" applyFont="1" applyBorder="1" applyAlignment="1">
      <alignment/>
    </xf>
    <xf numFmtId="178" fontId="0" fillId="0" borderId="30" xfId="0" applyNumberFormat="1" applyFont="1" applyBorder="1" applyAlignment="1">
      <alignment/>
    </xf>
    <xf numFmtId="178" fontId="6" fillId="0" borderId="31" xfId="0" applyNumberFormat="1" applyFont="1" applyBorder="1" applyAlignment="1">
      <alignment/>
    </xf>
    <xf numFmtId="178" fontId="6" fillId="0" borderId="32" xfId="0" applyNumberFormat="1" applyFont="1" applyBorder="1" applyAlignment="1">
      <alignment/>
    </xf>
    <xf numFmtId="178" fontId="6" fillId="0" borderId="32" xfId="0" applyNumberFormat="1" applyFont="1" applyBorder="1" applyAlignment="1">
      <alignment/>
    </xf>
    <xf numFmtId="178" fontId="6" fillId="0" borderId="33" xfId="0" applyNumberFormat="1" applyFont="1" applyBorder="1" applyAlignment="1">
      <alignment/>
    </xf>
    <xf numFmtId="0" fontId="6" fillId="0" borderId="19" xfId="0" applyFont="1" applyBorder="1" applyAlignment="1">
      <alignment horizontal="left"/>
    </xf>
    <xf numFmtId="0" fontId="6" fillId="34" borderId="19" xfId="0" applyFont="1" applyFill="1" applyBorder="1" applyAlignment="1">
      <alignment/>
    </xf>
    <xf numFmtId="0" fontId="6" fillId="0" borderId="34" xfId="0" applyFont="1" applyBorder="1" applyAlignment="1">
      <alignment/>
    </xf>
    <xf numFmtId="178" fontId="6" fillId="0" borderId="35" xfId="0" applyNumberFormat="1" applyFont="1" applyBorder="1" applyAlignment="1">
      <alignment/>
    </xf>
    <xf numFmtId="178" fontId="6" fillId="0" borderId="35" xfId="0" applyNumberFormat="1" applyFont="1" applyBorder="1" applyAlignment="1">
      <alignment/>
    </xf>
    <xf numFmtId="178" fontId="6" fillId="0" borderId="36" xfId="0" applyNumberFormat="1" applyFont="1" applyBorder="1" applyAlignment="1">
      <alignment/>
    </xf>
    <xf numFmtId="178" fontId="0" fillId="0" borderId="37" xfId="0" applyNumberFormat="1" applyFont="1" applyBorder="1" applyAlignment="1">
      <alignment/>
    </xf>
    <xf numFmtId="178" fontId="6" fillId="0" borderId="37" xfId="0" applyNumberFormat="1" applyFont="1" applyBorder="1" applyAlignment="1">
      <alignment/>
    </xf>
    <xf numFmtId="0" fontId="0" fillId="0" borderId="38" xfId="0" applyFont="1" applyBorder="1" applyAlignment="1">
      <alignment vertical="top"/>
    </xf>
    <xf numFmtId="178" fontId="6" fillId="0" borderId="39" xfId="0" applyNumberFormat="1" applyFont="1" applyFill="1" applyBorder="1" applyAlignment="1">
      <alignment/>
    </xf>
    <xf numFmtId="178" fontId="6" fillId="0" borderId="32" xfId="0" applyNumberFormat="1" applyFont="1" applyFill="1" applyBorder="1" applyAlignment="1">
      <alignment/>
    </xf>
    <xf numFmtId="178" fontId="6" fillId="0" borderId="40" xfId="0" applyNumberFormat="1" applyFont="1" applyFill="1" applyBorder="1" applyAlignment="1">
      <alignment/>
    </xf>
    <xf numFmtId="178" fontId="6" fillId="0" borderId="31" xfId="0" applyNumberFormat="1" applyFont="1" applyFill="1" applyBorder="1" applyAlignment="1">
      <alignment/>
    </xf>
    <xf numFmtId="178" fontId="6" fillId="0" borderId="33" xfId="0" applyNumberFormat="1" applyFont="1" applyFill="1" applyBorder="1" applyAlignment="1">
      <alignment/>
    </xf>
    <xf numFmtId="178" fontId="6" fillId="0" borderId="41" xfId="0" applyNumberFormat="1" applyFont="1" applyFill="1" applyBorder="1" applyAlignment="1">
      <alignment/>
    </xf>
    <xf numFmtId="0" fontId="0" fillId="0" borderId="41" xfId="0" applyFont="1" applyBorder="1" applyAlignment="1">
      <alignment/>
    </xf>
    <xf numFmtId="0" fontId="6" fillId="0" borderId="42" xfId="0" applyFont="1" applyBorder="1" applyAlignment="1">
      <alignment/>
    </xf>
    <xf numFmtId="178" fontId="6" fillId="0" borderId="43" xfId="0" applyNumberFormat="1" applyFont="1" applyBorder="1" applyAlignment="1">
      <alignment/>
    </xf>
    <xf numFmtId="178" fontId="6" fillId="0" borderId="44" xfId="0" applyNumberFormat="1" applyFont="1" applyFill="1" applyBorder="1" applyAlignment="1">
      <alignment/>
    </xf>
    <xf numFmtId="178" fontId="6" fillId="33" borderId="45" xfId="0" applyNumberFormat="1" applyFont="1" applyFill="1" applyBorder="1" applyAlignment="1">
      <alignment/>
    </xf>
    <xf numFmtId="178" fontId="6" fillId="0" borderId="46" xfId="0" applyNumberFormat="1" applyFont="1" applyBorder="1" applyAlignment="1">
      <alignment/>
    </xf>
    <xf numFmtId="178" fontId="6" fillId="0" borderId="47" xfId="0" applyNumberFormat="1" applyFont="1" applyBorder="1" applyAlignment="1">
      <alignment/>
    </xf>
    <xf numFmtId="178" fontId="6" fillId="0" borderId="48" xfId="0" applyNumberFormat="1" applyFont="1" applyBorder="1" applyAlignment="1">
      <alignment/>
    </xf>
    <xf numFmtId="178" fontId="6" fillId="0" borderId="45" xfId="0" applyNumberFormat="1" applyFont="1" applyBorder="1" applyAlignment="1">
      <alignment/>
    </xf>
    <xf numFmtId="178" fontId="6" fillId="33" borderId="48" xfId="0" applyNumberFormat="1" applyFont="1" applyFill="1" applyBorder="1" applyAlignment="1">
      <alignment/>
    </xf>
    <xf numFmtId="0" fontId="6" fillId="0" borderId="0" xfId="0" applyFont="1" applyFill="1" applyBorder="1" applyAlignment="1">
      <alignment/>
    </xf>
    <xf numFmtId="0" fontId="17" fillId="0" borderId="0" xfId="0" applyFont="1" applyAlignment="1">
      <alignment/>
    </xf>
    <xf numFmtId="0" fontId="0" fillId="0" borderId="49" xfId="56" applyFont="1" applyBorder="1" applyAlignment="1">
      <alignment horizontal="center" vertical="center" wrapText="1"/>
      <protection/>
    </xf>
    <xf numFmtId="0" fontId="8" fillId="0" borderId="49" xfId="56" applyFont="1" applyBorder="1" applyAlignment="1">
      <alignment horizontal="center" vertical="center" wrapText="1"/>
      <protection/>
    </xf>
    <xf numFmtId="0" fontId="0" fillId="0" borderId="41" xfId="0" applyBorder="1" applyAlignment="1">
      <alignment vertical="top"/>
    </xf>
    <xf numFmtId="0" fontId="18" fillId="0" borderId="41" xfId="0" applyFont="1" applyBorder="1" applyAlignment="1">
      <alignment wrapText="1"/>
    </xf>
    <xf numFmtId="178" fontId="6" fillId="0" borderId="44" xfId="0" applyNumberFormat="1" applyFont="1" applyBorder="1" applyAlignment="1">
      <alignment/>
    </xf>
    <xf numFmtId="178" fontId="6" fillId="0" borderId="50" xfId="0" applyNumberFormat="1" applyFont="1" applyBorder="1" applyAlignment="1">
      <alignment/>
    </xf>
    <xf numFmtId="178" fontId="6" fillId="0" borderId="42" xfId="0" applyNumberFormat="1" applyFont="1" applyBorder="1" applyAlignment="1">
      <alignment/>
    </xf>
    <xf numFmtId="0" fontId="0" fillId="0" borderId="51" xfId="0" applyBorder="1" applyAlignment="1">
      <alignment vertical="top"/>
    </xf>
    <xf numFmtId="0" fontId="6" fillId="0" borderId="51" xfId="56" applyFont="1" applyBorder="1" applyAlignment="1">
      <alignment horizontal="left" vertical="center" wrapText="1"/>
      <protection/>
    </xf>
    <xf numFmtId="178" fontId="6" fillId="0" borderId="52" xfId="0" applyNumberFormat="1" applyFont="1" applyBorder="1" applyAlignment="1">
      <alignment/>
    </xf>
    <xf numFmtId="0" fontId="0" fillId="0" borderId="53" xfId="56" applyFont="1" applyBorder="1" applyAlignment="1">
      <alignment horizontal="center" vertical="center" wrapText="1"/>
      <protection/>
    </xf>
    <xf numFmtId="178" fontId="6" fillId="0" borderId="54" xfId="56" applyNumberFormat="1" applyFont="1" applyBorder="1" applyAlignment="1">
      <alignment horizontal="right" vertical="center" wrapText="1"/>
      <protection/>
    </xf>
    <xf numFmtId="178" fontId="6" fillId="0" borderId="55" xfId="56" applyNumberFormat="1" applyFont="1" applyBorder="1" applyAlignment="1">
      <alignment horizontal="right" vertical="center" wrapText="1"/>
      <protection/>
    </xf>
    <xf numFmtId="178" fontId="6" fillId="0" borderId="56" xfId="56" applyNumberFormat="1" applyFont="1" applyBorder="1" applyAlignment="1">
      <alignment horizontal="right" vertical="center" wrapText="1"/>
      <protection/>
    </xf>
    <xf numFmtId="178" fontId="6" fillId="0" borderId="55" xfId="0" applyNumberFormat="1" applyFont="1" applyBorder="1" applyAlignment="1">
      <alignment/>
    </xf>
    <xf numFmtId="178" fontId="6" fillId="0" borderId="53" xfId="0" applyNumberFormat="1" applyFont="1" applyBorder="1" applyAlignment="1">
      <alignment/>
    </xf>
    <xf numFmtId="178" fontId="6" fillId="0" borderId="54" xfId="0" applyNumberFormat="1" applyFont="1" applyBorder="1" applyAlignment="1">
      <alignment/>
    </xf>
    <xf numFmtId="178" fontId="6" fillId="0" borderId="56" xfId="0" applyNumberFormat="1" applyFont="1" applyBorder="1" applyAlignment="1">
      <alignment/>
    </xf>
    <xf numFmtId="178" fontId="6" fillId="0" borderId="57" xfId="0" applyNumberFormat="1" applyFont="1" applyBorder="1" applyAlignment="1">
      <alignment/>
    </xf>
    <xf numFmtId="178" fontId="6" fillId="0" borderId="58" xfId="0" applyNumberFormat="1" applyFont="1" applyBorder="1" applyAlignment="1">
      <alignment/>
    </xf>
    <xf numFmtId="178" fontId="6" fillId="0" borderId="59" xfId="0" applyNumberFormat="1" applyFont="1" applyBorder="1" applyAlignment="1">
      <alignment/>
    </xf>
    <xf numFmtId="0" fontId="6" fillId="0" borderId="51" xfId="0" applyFont="1" applyBorder="1" applyAlignment="1">
      <alignment/>
    </xf>
    <xf numFmtId="0" fontId="0" fillId="0" borderId="19" xfId="0" applyBorder="1" applyAlignment="1">
      <alignment vertical="top"/>
    </xf>
    <xf numFmtId="178" fontId="0" fillId="34" borderId="12" xfId="0" applyNumberFormat="1" applyFill="1" applyBorder="1" applyAlignment="1">
      <alignment/>
    </xf>
    <xf numFmtId="178" fontId="0" fillId="0" borderId="10" xfId="0" applyNumberFormat="1" applyBorder="1" applyAlignment="1">
      <alignment/>
    </xf>
    <xf numFmtId="178" fontId="0" fillId="0" borderId="12" xfId="0" applyNumberFormat="1" applyBorder="1" applyAlignment="1">
      <alignment/>
    </xf>
    <xf numFmtId="178" fontId="0" fillId="0" borderId="11" xfId="0" applyNumberFormat="1" applyBorder="1" applyAlignment="1">
      <alignment/>
    </xf>
    <xf numFmtId="178" fontId="0" fillId="0" borderId="21" xfId="0" applyNumberFormat="1" applyBorder="1" applyAlignment="1">
      <alignment/>
    </xf>
    <xf numFmtId="178" fontId="6" fillId="0" borderId="24" xfId="0" applyNumberFormat="1" applyFont="1" applyBorder="1" applyAlignment="1">
      <alignment/>
    </xf>
    <xf numFmtId="178" fontId="0" fillId="0" borderId="23" xfId="0" applyNumberFormat="1" applyBorder="1" applyAlignment="1">
      <alignment/>
    </xf>
    <xf numFmtId="178" fontId="11" fillId="0" borderId="21" xfId="0" applyNumberFormat="1" applyFont="1" applyBorder="1" applyAlignment="1">
      <alignment/>
    </xf>
    <xf numFmtId="178" fontId="0" fillId="0" borderId="20" xfId="0" applyNumberFormat="1" applyBorder="1" applyAlignment="1">
      <alignment/>
    </xf>
    <xf numFmtId="178" fontId="0" fillId="0" borderId="24" xfId="0" applyNumberFormat="1" applyBorder="1" applyAlignment="1">
      <alignment/>
    </xf>
    <xf numFmtId="0" fontId="19" fillId="0" borderId="19" xfId="0" applyFont="1" applyBorder="1" applyAlignment="1">
      <alignment wrapText="1"/>
    </xf>
    <xf numFmtId="178" fontId="0" fillId="0" borderId="22" xfId="0" applyNumberFormat="1" applyBorder="1" applyAlignment="1">
      <alignment/>
    </xf>
    <xf numFmtId="0" fontId="9" fillId="0" borderId="19" xfId="0" applyFont="1" applyBorder="1" applyAlignment="1">
      <alignment wrapText="1"/>
    </xf>
    <xf numFmtId="0" fontId="0" fillId="0" borderId="19" xfId="0" applyBorder="1" applyAlignment="1">
      <alignment/>
    </xf>
    <xf numFmtId="0" fontId="0" fillId="0" borderId="34" xfId="0" applyBorder="1" applyAlignment="1">
      <alignment vertical="top"/>
    </xf>
    <xf numFmtId="178" fontId="0" fillId="0" borderId="42" xfId="0" applyNumberFormat="1" applyBorder="1" applyAlignment="1">
      <alignment/>
    </xf>
    <xf numFmtId="178" fontId="6" fillId="0" borderId="60" xfId="0" applyNumberFormat="1" applyFont="1" applyBorder="1" applyAlignment="1">
      <alignment/>
    </xf>
    <xf numFmtId="178" fontId="0" fillId="0" borderId="53" xfId="0" applyNumberFormat="1" applyBorder="1" applyAlignment="1">
      <alignment/>
    </xf>
    <xf numFmtId="178" fontId="6" fillId="0" borderId="14" xfId="0" applyNumberFormat="1" applyFont="1" applyBorder="1" applyAlignment="1">
      <alignment/>
    </xf>
    <xf numFmtId="178" fontId="6" fillId="0" borderId="16" xfId="0" applyNumberFormat="1" applyFont="1" applyBorder="1" applyAlignment="1">
      <alignment/>
    </xf>
    <xf numFmtId="178" fontId="0" fillId="0" borderId="61" xfId="0" applyNumberFormat="1" applyBorder="1" applyAlignment="1">
      <alignment/>
    </xf>
    <xf numFmtId="178" fontId="0" fillId="0" borderId="59" xfId="0" applyNumberFormat="1" applyBorder="1" applyAlignment="1">
      <alignment/>
    </xf>
    <xf numFmtId="178" fontId="6" fillId="0" borderId="62" xfId="0" applyNumberFormat="1" applyFont="1" applyBorder="1" applyAlignment="1">
      <alignment/>
    </xf>
    <xf numFmtId="178" fontId="0" fillId="0" borderId="18" xfId="0" applyNumberFormat="1" applyBorder="1" applyAlignment="1">
      <alignment/>
    </xf>
    <xf numFmtId="178" fontId="0" fillId="0" borderId="57" xfId="0" applyNumberFormat="1" applyBorder="1" applyAlignment="1">
      <alignment/>
    </xf>
    <xf numFmtId="178" fontId="0" fillId="0" borderId="55" xfId="0" applyNumberFormat="1" applyBorder="1" applyAlignment="1">
      <alignment/>
    </xf>
    <xf numFmtId="178" fontId="0" fillId="0" borderId="63" xfId="0" applyNumberFormat="1" applyBorder="1" applyAlignment="1">
      <alignment/>
    </xf>
    <xf numFmtId="0" fontId="19" fillId="0" borderId="19" xfId="0" applyFont="1" applyBorder="1" applyAlignment="1">
      <alignment/>
    </xf>
    <xf numFmtId="0" fontId="0" fillId="0" borderId="25" xfId="0" applyBorder="1" applyAlignment="1">
      <alignment vertical="top"/>
    </xf>
    <xf numFmtId="178" fontId="0" fillId="0" borderId="36" xfId="0" applyNumberFormat="1" applyBorder="1" applyAlignment="1">
      <alignment/>
    </xf>
    <xf numFmtId="178" fontId="0" fillId="0" borderId="35" xfId="0" applyNumberFormat="1" applyBorder="1" applyAlignment="1">
      <alignment/>
    </xf>
    <xf numFmtId="178" fontId="0" fillId="0" borderId="37" xfId="0" applyNumberFormat="1" applyBorder="1" applyAlignment="1">
      <alignment/>
    </xf>
    <xf numFmtId="178" fontId="0" fillId="0" borderId="64" xfId="0" applyNumberFormat="1" applyBorder="1" applyAlignment="1">
      <alignment/>
    </xf>
    <xf numFmtId="178" fontId="0" fillId="0" borderId="35" xfId="0" applyNumberFormat="1" applyFont="1" applyBorder="1" applyAlignment="1">
      <alignment/>
    </xf>
    <xf numFmtId="178" fontId="6" fillId="33" borderId="44" xfId="0" applyNumberFormat="1" applyFont="1" applyFill="1" applyBorder="1" applyAlignment="1">
      <alignment/>
    </xf>
    <xf numFmtId="178" fontId="6" fillId="33" borderId="43" xfId="0" applyNumberFormat="1" applyFont="1" applyFill="1" applyBorder="1" applyAlignment="1">
      <alignment/>
    </xf>
    <xf numFmtId="178" fontId="0" fillId="0" borderId="48" xfId="0" applyNumberFormat="1" applyBorder="1" applyAlignment="1">
      <alignment/>
    </xf>
    <xf numFmtId="178" fontId="0" fillId="0" borderId="43" xfId="0" applyNumberFormat="1" applyBorder="1" applyAlignment="1">
      <alignment/>
    </xf>
    <xf numFmtId="0" fontId="6" fillId="0" borderId="65" xfId="0" applyFont="1" applyBorder="1" applyAlignment="1">
      <alignment wrapText="1"/>
    </xf>
    <xf numFmtId="178" fontId="6" fillId="0" borderId="17" xfId="0" applyNumberFormat="1" applyFont="1" applyBorder="1" applyAlignment="1">
      <alignment/>
    </xf>
    <xf numFmtId="178" fontId="0" fillId="0" borderId="58" xfId="0" applyNumberFormat="1" applyBorder="1" applyAlignment="1">
      <alignment/>
    </xf>
    <xf numFmtId="178" fontId="6" fillId="33" borderId="12" xfId="0" applyNumberFormat="1" applyFont="1" applyFill="1" applyBorder="1" applyAlignment="1">
      <alignment/>
    </xf>
    <xf numFmtId="178" fontId="0" fillId="33" borderId="21" xfId="0" applyNumberFormat="1" applyFont="1" applyFill="1" applyBorder="1" applyAlignment="1">
      <alignment/>
    </xf>
    <xf numFmtId="178" fontId="0" fillId="33" borderId="12" xfId="0" applyNumberFormat="1" applyFont="1" applyFill="1" applyBorder="1" applyAlignment="1">
      <alignment/>
    </xf>
    <xf numFmtId="0" fontId="9" fillId="0" borderId="25" xfId="0" applyFont="1" applyBorder="1" applyAlignment="1">
      <alignment/>
    </xf>
    <xf numFmtId="0" fontId="9" fillId="34" borderId="58" xfId="0" applyFont="1" applyFill="1" applyBorder="1" applyAlignment="1">
      <alignment/>
    </xf>
    <xf numFmtId="0" fontId="9" fillId="34" borderId="58" xfId="0" applyFont="1" applyFill="1" applyBorder="1" applyAlignment="1">
      <alignment vertical="top" wrapText="1"/>
    </xf>
    <xf numFmtId="0" fontId="10" fillId="0" borderId="19" xfId="0" applyFont="1" applyBorder="1" applyAlignment="1">
      <alignment/>
    </xf>
    <xf numFmtId="178" fontId="0" fillId="0" borderId="29" xfId="0" applyNumberFormat="1" applyBorder="1" applyAlignment="1">
      <alignment/>
    </xf>
    <xf numFmtId="178" fontId="0" fillId="0" borderId="27" xfId="0" applyNumberFormat="1" applyBorder="1" applyAlignment="1">
      <alignment/>
    </xf>
    <xf numFmtId="178" fontId="0" fillId="0" borderId="30" xfId="0" applyNumberFormat="1" applyBorder="1" applyAlignment="1">
      <alignment/>
    </xf>
    <xf numFmtId="0" fontId="18" fillId="0" borderId="41" xfId="0" applyFont="1" applyBorder="1" applyAlignment="1">
      <alignment horizontal="left" vertical="center" wrapText="1"/>
    </xf>
    <xf numFmtId="0" fontId="0" fillId="0" borderId="19" xfId="0" applyBorder="1" applyAlignment="1">
      <alignment vertical="top" wrapText="1"/>
    </xf>
    <xf numFmtId="0" fontId="9" fillId="34" borderId="19" xfId="0" applyFont="1" applyFill="1" applyBorder="1" applyAlignment="1">
      <alignment vertical="top" wrapText="1"/>
    </xf>
    <xf numFmtId="178" fontId="0" fillId="0" borderId="21" xfId="0" applyNumberFormat="1" applyFont="1" applyBorder="1" applyAlignment="1">
      <alignment wrapText="1"/>
    </xf>
    <xf numFmtId="178" fontId="0" fillId="0" borderId="12" xfId="0" applyNumberFormat="1" applyBorder="1" applyAlignment="1">
      <alignment wrapText="1"/>
    </xf>
    <xf numFmtId="178" fontId="6" fillId="0" borderId="12" xfId="0" applyNumberFormat="1" applyFont="1" applyBorder="1" applyAlignment="1">
      <alignment wrapText="1"/>
    </xf>
    <xf numFmtId="178" fontId="6" fillId="0" borderId="10" xfId="0" applyNumberFormat="1" applyFont="1" applyBorder="1" applyAlignment="1">
      <alignment wrapText="1"/>
    </xf>
    <xf numFmtId="178" fontId="0" fillId="0" borderId="20" xfId="0" applyNumberFormat="1" applyBorder="1" applyAlignment="1">
      <alignment wrapText="1"/>
    </xf>
    <xf numFmtId="178" fontId="0" fillId="34" borderId="12" xfId="0" applyNumberFormat="1" applyFill="1" applyBorder="1" applyAlignment="1">
      <alignment wrapText="1"/>
    </xf>
    <xf numFmtId="178" fontId="0" fillId="0" borderId="12" xfId="0" applyNumberFormat="1" applyBorder="1" applyAlignment="1">
      <alignment vertical="top" wrapText="1"/>
    </xf>
    <xf numFmtId="178" fontId="0" fillId="0" borderId="11" xfId="0" applyNumberFormat="1" applyBorder="1" applyAlignment="1">
      <alignment vertical="top" wrapText="1"/>
    </xf>
    <xf numFmtId="178" fontId="0" fillId="0" borderId="10" xfId="0" applyNumberFormat="1" applyBorder="1" applyAlignment="1">
      <alignment vertical="top" wrapText="1"/>
    </xf>
    <xf numFmtId="178" fontId="0" fillId="0" borderId="21" xfId="0" applyNumberFormat="1" applyBorder="1" applyAlignment="1">
      <alignment vertical="top" wrapText="1"/>
    </xf>
    <xf numFmtId="0" fontId="9" fillId="0" borderId="19" xfId="0" applyFont="1" applyBorder="1" applyAlignment="1">
      <alignment vertical="top" wrapText="1"/>
    </xf>
    <xf numFmtId="178" fontId="0" fillId="0" borderId="22" xfId="0" applyNumberFormat="1" applyFont="1" applyBorder="1" applyAlignment="1">
      <alignment/>
    </xf>
    <xf numFmtId="0" fontId="0" fillId="34" borderId="25" xfId="0" applyFont="1" applyFill="1" applyBorder="1" applyAlignment="1">
      <alignment/>
    </xf>
    <xf numFmtId="178" fontId="0" fillId="0" borderId="26" xfId="0" applyNumberFormat="1" applyBorder="1" applyAlignment="1">
      <alignment/>
    </xf>
    <xf numFmtId="178" fontId="0" fillId="0" borderId="28" xfId="0" applyNumberFormat="1" applyBorder="1" applyAlignment="1">
      <alignment/>
    </xf>
    <xf numFmtId="0" fontId="0" fillId="0" borderId="58" xfId="0" applyBorder="1" applyAlignment="1">
      <alignment vertical="top"/>
    </xf>
    <xf numFmtId="0" fontId="6" fillId="0" borderId="66" xfId="0" applyFont="1" applyBorder="1" applyAlignment="1">
      <alignment/>
    </xf>
    <xf numFmtId="178" fontId="6" fillId="0" borderId="61" xfId="0" applyNumberFormat="1" applyFont="1" applyBorder="1" applyAlignment="1">
      <alignment/>
    </xf>
    <xf numFmtId="178" fontId="6" fillId="0" borderId="66" xfId="0" applyNumberFormat="1" applyFont="1" applyBorder="1" applyAlignment="1">
      <alignment/>
    </xf>
    <xf numFmtId="178" fontId="0" fillId="0" borderId="14" xfId="0" applyNumberFormat="1" applyBorder="1" applyAlignment="1">
      <alignment/>
    </xf>
    <xf numFmtId="178" fontId="0" fillId="0" borderId="16" xfId="0" applyNumberFormat="1" applyBorder="1" applyAlignment="1">
      <alignment/>
    </xf>
    <xf numFmtId="0" fontId="0" fillId="0" borderId="22" xfId="0" applyBorder="1" applyAlignment="1">
      <alignment vertical="top"/>
    </xf>
    <xf numFmtId="0" fontId="9" fillId="0" borderId="22" xfId="0" applyFont="1" applyFill="1" applyBorder="1" applyAlignment="1">
      <alignment vertical="top" wrapText="1"/>
    </xf>
    <xf numFmtId="0" fontId="0" fillId="0" borderId="11" xfId="0" applyBorder="1" applyAlignment="1">
      <alignment vertical="top"/>
    </xf>
    <xf numFmtId="178" fontId="0" fillId="0" borderId="54" xfId="0" applyNumberFormat="1" applyBorder="1" applyAlignment="1">
      <alignment/>
    </xf>
    <xf numFmtId="178" fontId="0" fillId="0" borderId="56" xfId="0" applyNumberFormat="1" applyBorder="1" applyAlignment="1">
      <alignment/>
    </xf>
    <xf numFmtId="178" fontId="0" fillId="0" borderId="67" xfId="0" applyNumberFormat="1" applyFont="1" applyBorder="1" applyAlignment="1">
      <alignment/>
    </xf>
    <xf numFmtId="178" fontId="0" fillId="0" borderId="67" xfId="0" applyNumberFormat="1" applyBorder="1" applyAlignment="1">
      <alignment/>
    </xf>
    <xf numFmtId="178" fontId="0" fillId="0" borderId="68" xfId="0" applyNumberFormat="1" applyBorder="1" applyAlignment="1">
      <alignment/>
    </xf>
    <xf numFmtId="178" fontId="0" fillId="0" borderId="69" xfId="0" applyNumberFormat="1" applyBorder="1" applyAlignment="1">
      <alignment/>
    </xf>
    <xf numFmtId="0" fontId="6" fillId="0" borderId="41" xfId="0" applyFont="1" applyBorder="1" applyAlignment="1">
      <alignment/>
    </xf>
    <xf numFmtId="0" fontId="0" fillId="0" borderId="58" xfId="0" applyFont="1" applyBorder="1" applyAlignment="1">
      <alignment vertical="top"/>
    </xf>
    <xf numFmtId="178" fontId="6" fillId="0" borderId="55" xfId="0" applyNumberFormat="1" applyFont="1" applyBorder="1" applyAlignment="1">
      <alignment/>
    </xf>
    <xf numFmtId="0" fontId="0" fillId="0" borderId="22" xfId="0" applyFont="1" applyFill="1" applyBorder="1" applyAlignment="1">
      <alignment/>
    </xf>
    <xf numFmtId="178" fontId="0" fillId="0" borderId="12" xfId="0" applyNumberFormat="1" applyFont="1" applyFill="1" applyBorder="1" applyAlignment="1">
      <alignment horizontal="right"/>
    </xf>
    <xf numFmtId="178" fontId="0" fillId="0" borderId="12" xfId="0" applyNumberFormat="1" applyFont="1" applyFill="1" applyBorder="1" applyAlignment="1">
      <alignment/>
    </xf>
    <xf numFmtId="178" fontId="0" fillId="0" borderId="11" xfId="0" applyNumberFormat="1" applyFont="1" applyFill="1" applyBorder="1" applyAlignment="1">
      <alignment/>
    </xf>
    <xf numFmtId="178" fontId="0" fillId="0" borderId="21" xfId="0" applyNumberFormat="1" applyFont="1" applyFill="1" applyBorder="1" applyAlignment="1">
      <alignment/>
    </xf>
    <xf numFmtId="178" fontId="0" fillId="0" borderId="10" xfId="0" applyNumberFormat="1" applyFont="1" applyFill="1" applyBorder="1" applyAlignment="1">
      <alignment/>
    </xf>
    <xf numFmtId="178" fontId="6" fillId="0" borderId="21" xfId="0" applyNumberFormat="1" applyFont="1" applyFill="1" applyBorder="1" applyAlignment="1">
      <alignment/>
    </xf>
    <xf numFmtId="0" fontId="0" fillId="0" borderId="0" xfId="0" applyAlignment="1">
      <alignment vertical="top"/>
    </xf>
    <xf numFmtId="178" fontId="0" fillId="0" borderId="12" xfId="0" applyNumberFormat="1" applyFont="1" applyBorder="1" applyAlignment="1">
      <alignment vertical="top"/>
    </xf>
    <xf numFmtId="178" fontId="0" fillId="0" borderId="11" xfId="0" applyNumberFormat="1" applyFont="1" applyBorder="1" applyAlignment="1">
      <alignment vertical="top"/>
    </xf>
    <xf numFmtId="178" fontId="0" fillId="0" borderId="21" xfId="0" applyNumberFormat="1" applyFont="1" applyBorder="1" applyAlignment="1">
      <alignment vertical="top"/>
    </xf>
    <xf numFmtId="178" fontId="0" fillId="0" borderId="10" xfId="0" applyNumberFormat="1" applyFont="1" applyBorder="1" applyAlignment="1">
      <alignment vertical="top"/>
    </xf>
    <xf numFmtId="178" fontId="0" fillId="33" borderId="20" xfId="0" applyNumberFormat="1" applyFont="1" applyFill="1" applyBorder="1" applyAlignment="1">
      <alignment/>
    </xf>
    <xf numFmtId="178" fontId="0" fillId="33" borderId="12" xfId="0" applyNumberFormat="1" applyFont="1" applyFill="1" applyBorder="1" applyAlignment="1">
      <alignment/>
    </xf>
    <xf numFmtId="178" fontId="0" fillId="33" borderId="11" xfId="0" applyNumberFormat="1" applyFont="1" applyFill="1" applyBorder="1" applyAlignment="1">
      <alignment/>
    </xf>
    <xf numFmtId="178" fontId="0" fillId="33" borderId="10" xfId="0" applyNumberFormat="1" applyFont="1" applyFill="1" applyBorder="1" applyAlignment="1">
      <alignment/>
    </xf>
    <xf numFmtId="0" fontId="0" fillId="33" borderId="11" xfId="56" applyFont="1" applyFill="1" applyBorder="1" applyAlignment="1">
      <alignment horizontal="center" vertical="center" wrapText="1"/>
      <protection/>
    </xf>
    <xf numFmtId="178" fontId="0" fillId="33" borderId="12" xfId="56" applyNumberFormat="1" applyFont="1" applyFill="1" applyBorder="1" applyAlignment="1">
      <alignment horizontal="right" vertical="center" wrapText="1"/>
      <protection/>
    </xf>
    <xf numFmtId="0" fontId="0" fillId="33" borderId="10" xfId="56" applyFont="1" applyFill="1" applyBorder="1" applyAlignment="1">
      <alignment horizontal="center" vertical="center" wrapText="1"/>
      <protection/>
    </xf>
    <xf numFmtId="0" fontId="0" fillId="33" borderId="12" xfId="56" applyFont="1" applyFill="1" applyBorder="1" applyAlignment="1">
      <alignment horizontal="center" vertical="center" wrapText="1"/>
      <protection/>
    </xf>
    <xf numFmtId="0" fontId="6" fillId="33" borderId="21" xfId="56" applyFont="1" applyFill="1" applyBorder="1" applyAlignment="1">
      <alignment horizontal="center" vertical="center" wrapText="1"/>
      <protection/>
    </xf>
    <xf numFmtId="0" fontId="0" fillId="33" borderId="12" xfId="56" applyFont="1" applyFill="1" applyBorder="1" applyAlignment="1">
      <alignment horizontal="right" vertical="center" wrapText="1"/>
      <protection/>
    </xf>
    <xf numFmtId="178" fontId="6" fillId="33" borderId="12" xfId="0" applyNumberFormat="1" applyFont="1" applyFill="1" applyBorder="1" applyAlignment="1">
      <alignment horizontal="right"/>
    </xf>
    <xf numFmtId="178" fontId="6" fillId="33" borderId="11" xfId="0" applyNumberFormat="1" applyFont="1" applyFill="1" applyBorder="1" applyAlignment="1">
      <alignment/>
    </xf>
    <xf numFmtId="178" fontId="6" fillId="33" borderId="20" xfId="0" applyNumberFormat="1" applyFont="1" applyFill="1" applyBorder="1" applyAlignment="1">
      <alignment/>
    </xf>
    <xf numFmtId="178" fontId="6" fillId="33" borderId="12" xfId="0" applyNumberFormat="1" applyFont="1" applyFill="1" applyBorder="1" applyAlignment="1">
      <alignment/>
    </xf>
    <xf numFmtId="178" fontId="6" fillId="33" borderId="22" xfId="0" applyNumberFormat="1" applyFont="1" applyFill="1" applyBorder="1" applyAlignment="1">
      <alignment/>
    </xf>
    <xf numFmtId="0" fontId="0" fillId="33" borderId="22" xfId="0" applyFont="1" applyFill="1" applyBorder="1" applyAlignment="1">
      <alignment horizontal="right" vertical="center" wrapText="1"/>
    </xf>
    <xf numFmtId="0" fontId="0" fillId="33" borderId="22" xfId="0" applyFont="1" applyFill="1" applyBorder="1" applyAlignment="1">
      <alignment vertical="top"/>
    </xf>
    <xf numFmtId="0" fontId="6" fillId="0" borderId="70" xfId="0" applyFont="1" applyBorder="1" applyAlignment="1">
      <alignment horizontal="left"/>
    </xf>
    <xf numFmtId="0" fontId="0" fillId="0" borderId="0" xfId="0" applyAlignment="1">
      <alignment/>
    </xf>
    <xf numFmtId="0" fontId="3" fillId="0" borderId="0" xfId="0" applyFont="1" applyAlignment="1">
      <alignment wrapText="1"/>
    </xf>
    <xf numFmtId="0" fontId="22" fillId="0" borderId="12" xfId="0" applyFont="1" applyBorder="1" applyAlignment="1">
      <alignment/>
    </xf>
    <xf numFmtId="0" fontId="21" fillId="0" borderId="0" xfId="0" applyFont="1" applyAlignment="1">
      <alignment horizontal="center" wrapText="1"/>
    </xf>
    <xf numFmtId="0" fontId="22" fillId="0" borderId="12" xfId="0" applyFont="1" applyBorder="1" applyAlignment="1">
      <alignment wrapText="1"/>
    </xf>
    <xf numFmtId="0" fontId="22" fillId="0" borderId="27" xfId="0" applyFont="1" applyBorder="1" applyAlignment="1">
      <alignment/>
    </xf>
    <xf numFmtId="0" fontId="3" fillId="0" borderId="18" xfId="0" applyFont="1" applyBorder="1" applyAlignment="1">
      <alignment horizontal="center" vertical="center" wrapText="1"/>
    </xf>
    <xf numFmtId="0" fontId="22" fillId="0" borderId="22" xfId="0" applyFont="1" applyFill="1" applyBorder="1" applyAlignment="1">
      <alignment/>
    </xf>
    <xf numFmtId="0" fontId="22" fillId="0" borderId="71" xfId="0" applyFont="1" applyFill="1" applyBorder="1" applyAlignment="1">
      <alignment/>
    </xf>
    <xf numFmtId="0" fontId="22" fillId="0" borderId="35" xfId="0" applyFont="1" applyBorder="1" applyAlignment="1">
      <alignment/>
    </xf>
    <xf numFmtId="1" fontId="22" fillId="0" borderId="12" xfId="0" applyNumberFormat="1" applyFont="1" applyBorder="1" applyAlignment="1">
      <alignment horizontal="center"/>
    </xf>
    <xf numFmtId="1" fontId="22" fillId="0" borderId="10" xfId="0" applyNumberFormat="1" applyFont="1" applyBorder="1" applyAlignment="1">
      <alignment horizontal="center"/>
    </xf>
    <xf numFmtId="1" fontId="22" fillId="0" borderId="35" xfId="0" applyNumberFormat="1" applyFont="1" applyFill="1" applyBorder="1" applyAlignment="1">
      <alignment horizontal="center"/>
    </xf>
    <xf numFmtId="1" fontId="22" fillId="0" borderId="37" xfId="0" applyNumberFormat="1" applyFont="1" applyFill="1" applyBorder="1" applyAlignment="1">
      <alignment horizontal="center"/>
    </xf>
    <xf numFmtId="0" fontId="22" fillId="0" borderId="58" xfId="0" applyFont="1" applyFill="1" applyBorder="1" applyAlignment="1">
      <alignment/>
    </xf>
    <xf numFmtId="0" fontId="22" fillId="0" borderId="55" xfId="0" applyFont="1" applyBorder="1" applyAlignment="1">
      <alignment/>
    </xf>
    <xf numFmtId="1" fontId="22" fillId="0" borderId="55" xfId="0" applyNumberFormat="1" applyFont="1" applyBorder="1" applyAlignment="1">
      <alignment horizontal="center"/>
    </xf>
    <xf numFmtId="1" fontId="22" fillId="0" borderId="56" xfId="0" applyNumberFormat="1" applyFont="1" applyBorder="1" applyAlignment="1">
      <alignment horizontal="center"/>
    </xf>
    <xf numFmtId="0" fontId="3" fillId="0" borderId="16" xfId="0" applyFont="1" applyBorder="1" applyAlignment="1">
      <alignment horizontal="center" vertical="top" wrapText="1"/>
    </xf>
    <xf numFmtId="0" fontId="0" fillId="0" borderId="0" xfId="0" applyAlignment="1">
      <alignment wrapText="1"/>
    </xf>
    <xf numFmtId="178" fontId="6" fillId="0" borderId="55" xfId="0" applyNumberFormat="1" applyFont="1" applyFill="1" applyBorder="1" applyAlignment="1">
      <alignment/>
    </xf>
    <xf numFmtId="178" fontId="0" fillId="0" borderId="53" xfId="0" applyNumberFormat="1" applyFont="1" applyFill="1" applyBorder="1" applyAlignment="1">
      <alignment/>
    </xf>
    <xf numFmtId="178" fontId="6" fillId="0" borderId="54" xfId="0" applyNumberFormat="1" applyFont="1" applyFill="1" applyBorder="1" applyAlignment="1">
      <alignment/>
    </xf>
    <xf numFmtId="178" fontId="0" fillId="0" borderId="56" xfId="0" applyNumberFormat="1" applyFont="1" applyFill="1" applyBorder="1" applyAlignment="1">
      <alignment/>
    </xf>
    <xf numFmtId="178" fontId="6" fillId="0" borderId="56" xfId="0" applyNumberFormat="1" applyFont="1" applyFill="1" applyBorder="1" applyAlignment="1">
      <alignment/>
    </xf>
    <xf numFmtId="178" fontId="6" fillId="0" borderId="29" xfId="0" applyNumberFormat="1" applyFont="1" applyFill="1" applyBorder="1" applyAlignment="1">
      <alignment/>
    </xf>
    <xf numFmtId="178" fontId="15" fillId="0" borderId="10" xfId="0" applyNumberFormat="1" applyFont="1" applyFill="1" applyBorder="1" applyAlignment="1">
      <alignment/>
    </xf>
    <xf numFmtId="178" fontId="10" fillId="0" borderId="12" xfId="0" applyNumberFormat="1" applyFont="1" applyFill="1" applyBorder="1" applyAlignment="1">
      <alignment/>
    </xf>
    <xf numFmtId="178" fontId="6" fillId="0" borderId="27" xfId="0" applyNumberFormat="1" applyFont="1" applyFill="1" applyBorder="1" applyAlignment="1">
      <alignment/>
    </xf>
    <xf numFmtId="178" fontId="6" fillId="0" borderId="35" xfId="0" applyNumberFormat="1" applyFont="1" applyFill="1" applyBorder="1" applyAlignment="1">
      <alignment/>
    </xf>
    <xf numFmtId="178" fontId="0" fillId="0" borderId="72" xfId="0" applyNumberFormat="1" applyFont="1" applyFill="1" applyBorder="1" applyAlignment="1">
      <alignment/>
    </xf>
    <xf numFmtId="178" fontId="6" fillId="0" borderId="36" xfId="0" applyNumberFormat="1" applyFont="1" applyFill="1" applyBorder="1" applyAlignment="1">
      <alignment/>
    </xf>
    <xf numFmtId="178" fontId="0" fillId="0" borderId="37" xfId="0" applyNumberFormat="1" applyFont="1" applyFill="1" applyBorder="1" applyAlignment="1">
      <alignment/>
    </xf>
    <xf numFmtId="178" fontId="6" fillId="0" borderId="35" xfId="0" applyNumberFormat="1" applyFont="1" applyFill="1" applyBorder="1" applyAlignment="1">
      <alignment horizontal="right" wrapText="1"/>
    </xf>
    <xf numFmtId="178" fontId="6" fillId="0" borderId="37" xfId="0" applyNumberFormat="1" applyFont="1" applyFill="1" applyBorder="1" applyAlignment="1">
      <alignment/>
    </xf>
    <xf numFmtId="178" fontId="6" fillId="0" borderId="43" xfId="0" applyNumberFormat="1" applyFont="1" applyFill="1" applyBorder="1" applyAlignment="1">
      <alignment/>
    </xf>
    <xf numFmtId="178" fontId="6" fillId="0" borderId="45" xfId="0" applyNumberFormat="1" applyFont="1" applyFill="1" applyBorder="1" applyAlignment="1">
      <alignment/>
    </xf>
    <xf numFmtId="178" fontId="6" fillId="0" borderId="48" xfId="0" applyNumberFormat="1" applyFont="1" applyFill="1" applyBorder="1" applyAlignment="1">
      <alignment/>
    </xf>
    <xf numFmtId="178" fontId="6" fillId="0" borderId="47" xfId="0" applyNumberFormat="1" applyFont="1" applyFill="1" applyBorder="1" applyAlignment="1">
      <alignment/>
    </xf>
    <xf numFmtId="0" fontId="3" fillId="0" borderId="0" xfId="0" applyFont="1" applyAlignment="1">
      <alignment/>
    </xf>
    <xf numFmtId="0" fontId="0" fillId="33" borderId="0" xfId="0" applyFill="1" applyAlignment="1">
      <alignment/>
    </xf>
    <xf numFmtId="0" fontId="1" fillId="33" borderId="0" xfId="0" applyFont="1" applyFill="1" applyAlignment="1">
      <alignment/>
    </xf>
    <xf numFmtId="0" fontId="0" fillId="33" borderId="21" xfId="0" applyFill="1" applyBorder="1" applyAlignment="1">
      <alignment/>
    </xf>
    <xf numFmtId="1" fontId="0" fillId="33" borderId="12" xfId="56" applyNumberFormat="1" applyFont="1" applyFill="1" applyBorder="1" applyAlignment="1">
      <alignment horizontal="center"/>
      <protection/>
    </xf>
    <xf numFmtId="178" fontId="0" fillId="33" borderId="12" xfId="56" applyNumberFormat="1" applyFont="1" applyFill="1" applyBorder="1" applyAlignment="1">
      <alignment horizontal="center"/>
      <protection/>
    </xf>
    <xf numFmtId="178" fontId="0" fillId="33" borderId="10" xfId="56" applyNumberFormat="1" applyFont="1" applyFill="1" applyBorder="1" applyAlignment="1">
      <alignment horizontal="center"/>
      <protection/>
    </xf>
    <xf numFmtId="178" fontId="0" fillId="33" borderId="12" xfId="0" applyNumberFormat="1" applyFill="1" applyBorder="1" applyAlignment="1">
      <alignment horizontal="center"/>
    </xf>
    <xf numFmtId="178" fontId="0" fillId="33" borderId="10" xfId="0" applyNumberFormat="1" applyFill="1" applyBorder="1" applyAlignment="1">
      <alignment horizontal="center"/>
    </xf>
    <xf numFmtId="178" fontId="0" fillId="33" borderId="27" xfId="0" applyNumberFormat="1" applyFill="1" applyBorder="1" applyAlignment="1">
      <alignment horizontal="center"/>
    </xf>
    <xf numFmtId="178" fontId="0" fillId="33" borderId="30" xfId="0" applyNumberFormat="1" applyFill="1" applyBorder="1" applyAlignment="1">
      <alignment horizontal="center"/>
    </xf>
    <xf numFmtId="0" fontId="0" fillId="33" borderId="36" xfId="0" applyFill="1" applyBorder="1" applyAlignment="1">
      <alignment/>
    </xf>
    <xf numFmtId="0" fontId="0" fillId="33" borderId="35" xfId="0" applyFont="1" applyFill="1" applyBorder="1" applyAlignment="1">
      <alignment/>
    </xf>
    <xf numFmtId="178" fontId="0" fillId="33" borderId="35" xfId="0" applyNumberFormat="1" applyFill="1" applyBorder="1" applyAlignment="1">
      <alignment horizontal="center"/>
    </xf>
    <xf numFmtId="178" fontId="0" fillId="33" borderId="37" xfId="0" applyNumberFormat="1" applyFill="1" applyBorder="1" applyAlignment="1">
      <alignment horizontal="center"/>
    </xf>
    <xf numFmtId="178" fontId="6" fillId="33" borderId="29" xfId="0" applyNumberFormat="1" applyFont="1" applyFill="1" applyBorder="1" applyAlignment="1">
      <alignment/>
    </xf>
    <xf numFmtId="0" fontId="23" fillId="0" borderId="44" xfId="0" applyFont="1" applyBorder="1" applyAlignment="1">
      <alignment/>
    </xf>
    <xf numFmtId="0" fontId="23" fillId="0" borderId="43" xfId="0" applyFont="1" applyBorder="1" applyAlignment="1">
      <alignment horizontal="right"/>
    </xf>
    <xf numFmtId="1" fontId="23" fillId="0" borderId="43" xfId="0" applyNumberFormat="1" applyFont="1" applyBorder="1" applyAlignment="1">
      <alignment horizontal="center"/>
    </xf>
    <xf numFmtId="1" fontId="23" fillId="0" borderId="45" xfId="0" applyNumberFormat="1" applyFont="1" applyBorder="1" applyAlignment="1">
      <alignment horizontal="center"/>
    </xf>
    <xf numFmtId="0" fontId="0" fillId="0" borderId="62" xfId="56" applyFont="1" applyBorder="1" applyAlignment="1">
      <alignment horizontal="center" vertical="center" wrapText="1"/>
      <protection/>
    </xf>
    <xf numFmtId="178" fontId="6" fillId="0" borderId="72" xfId="0" applyNumberFormat="1" applyFont="1" applyBorder="1" applyAlignment="1">
      <alignment/>
    </xf>
    <xf numFmtId="178" fontId="6" fillId="0" borderId="17" xfId="56" applyNumberFormat="1" applyFont="1" applyBorder="1" applyAlignment="1">
      <alignment horizontal="right" vertical="center" wrapText="1"/>
      <protection/>
    </xf>
    <xf numFmtId="178" fontId="6" fillId="0" borderId="18" xfId="56" applyNumberFormat="1" applyFont="1" applyBorder="1" applyAlignment="1">
      <alignment horizontal="center" vertical="center" wrapText="1"/>
      <protection/>
    </xf>
    <xf numFmtId="178" fontId="6" fillId="33" borderId="23" xfId="0" applyNumberFormat="1" applyFont="1" applyFill="1" applyBorder="1" applyAlignment="1">
      <alignment/>
    </xf>
    <xf numFmtId="178" fontId="0" fillId="0" borderId="30" xfId="0" applyNumberFormat="1" applyFont="1" applyFill="1" applyBorder="1" applyAlignment="1">
      <alignment/>
    </xf>
    <xf numFmtId="0" fontId="0" fillId="0" borderId="0" xfId="45">
      <alignment/>
      <protection/>
    </xf>
    <xf numFmtId="0" fontId="6" fillId="0" borderId="0" xfId="45" applyFont="1">
      <alignment/>
      <protection/>
    </xf>
    <xf numFmtId="0" fontId="0" fillId="0" borderId="12" xfId="45" applyFill="1" applyBorder="1">
      <alignment/>
      <protection/>
    </xf>
    <xf numFmtId="0" fontId="0" fillId="0" borderId="0" xfId="45" applyFont="1">
      <alignment/>
      <protection/>
    </xf>
    <xf numFmtId="0" fontId="0" fillId="0" borderId="10" xfId="45" applyFill="1" applyBorder="1">
      <alignment/>
      <protection/>
    </xf>
    <xf numFmtId="0" fontId="9" fillId="0" borderId="11" xfId="45" applyFont="1" applyFill="1" applyBorder="1">
      <alignment/>
      <protection/>
    </xf>
    <xf numFmtId="0" fontId="11" fillId="0" borderId="43" xfId="45" applyFont="1" applyBorder="1">
      <alignment/>
      <protection/>
    </xf>
    <xf numFmtId="0" fontId="6" fillId="0" borderId="52" xfId="45" applyFont="1" applyFill="1" applyBorder="1">
      <alignment/>
      <protection/>
    </xf>
    <xf numFmtId="0" fontId="6" fillId="0" borderId="20" xfId="45" applyFont="1" applyFill="1" applyBorder="1">
      <alignment/>
      <protection/>
    </xf>
    <xf numFmtId="0" fontId="0" fillId="0" borderId="20" xfId="45" applyFill="1" applyBorder="1">
      <alignment/>
      <protection/>
    </xf>
    <xf numFmtId="0" fontId="0" fillId="0" borderId="26" xfId="45" applyFill="1" applyBorder="1">
      <alignment/>
      <protection/>
    </xf>
    <xf numFmtId="0" fontId="11" fillId="0" borderId="50" xfId="45" applyFont="1" applyBorder="1">
      <alignment/>
      <protection/>
    </xf>
    <xf numFmtId="0" fontId="0" fillId="0" borderId="20" xfId="45" applyFont="1" applyFill="1" applyBorder="1">
      <alignment/>
      <protection/>
    </xf>
    <xf numFmtId="178" fontId="6" fillId="0" borderId="10" xfId="45" applyNumberFormat="1" applyFont="1" applyFill="1" applyBorder="1">
      <alignment/>
      <protection/>
    </xf>
    <xf numFmtId="178" fontId="11" fillId="0" borderId="43" xfId="45" applyNumberFormat="1" applyFont="1" applyBorder="1">
      <alignment/>
      <protection/>
    </xf>
    <xf numFmtId="178" fontId="0" fillId="33" borderId="10" xfId="45" applyNumberFormat="1" applyFill="1" applyBorder="1">
      <alignment/>
      <protection/>
    </xf>
    <xf numFmtId="0" fontId="0" fillId="0" borderId="54" xfId="45" applyBorder="1">
      <alignment/>
      <protection/>
    </xf>
    <xf numFmtId="178" fontId="6" fillId="0" borderId="53" xfId="45" applyNumberFormat="1" applyFont="1" applyFill="1" applyBorder="1">
      <alignment/>
      <protection/>
    </xf>
    <xf numFmtId="0" fontId="6" fillId="33" borderId="56" xfId="45" applyFont="1" applyFill="1" applyBorder="1">
      <alignment/>
      <protection/>
    </xf>
    <xf numFmtId="0" fontId="0" fillId="0" borderId="21" xfId="45" applyBorder="1">
      <alignment/>
      <protection/>
    </xf>
    <xf numFmtId="178" fontId="6" fillId="0" borderId="11" xfId="45" applyNumberFormat="1" applyFont="1" applyFill="1" applyBorder="1">
      <alignment/>
      <protection/>
    </xf>
    <xf numFmtId="178" fontId="6" fillId="33" borderId="10" xfId="45" applyNumberFormat="1" applyFont="1" applyFill="1" applyBorder="1">
      <alignment/>
      <protection/>
    </xf>
    <xf numFmtId="178" fontId="0" fillId="0" borderId="11" xfId="45" applyNumberFormat="1" applyFill="1" applyBorder="1">
      <alignment/>
      <protection/>
    </xf>
    <xf numFmtId="0" fontId="0" fillId="33" borderId="10" xfId="45" applyFill="1" applyBorder="1">
      <alignment/>
      <protection/>
    </xf>
    <xf numFmtId="0" fontId="6" fillId="33" borderId="10" xfId="45" applyFont="1" applyFill="1" applyBorder="1">
      <alignment/>
      <protection/>
    </xf>
    <xf numFmtId="178" fontId="0" fillId="0" borderId="28" xfId="45" applyNumberFormat="1" applyFill="1" applyBorder="1">
      <alignment/>
      <protection/>
    </xf>
    <xf numFmtId="178" fontId="9" fillId="0" borderId="11" xfId="45" applyNumberFormat="1" applyFont="1" applyFill="1" applyBorder="1">
      <alignment/>
      <protection/>
    </xf>
    <xf numFmtId="178" fontId="9" fillId="33" borderId="10" xfId="45" applyNumberFormat="1" applyFont="1" applyFill="1" applyBorder="1">
      <alignment/>
      <protection/>
    </xf>
    <xf numFmtId="178" fontId="0" fillId="0" borderId="10" xfId="45" applyNumberFormat="1" applyFill="1" applyBorder="1">
      <alignment/>
      <protection/>
    </xf>
    <xf numFmtId="178" fontId="6" fillId="0" borderId="12" xfId="45" applyNumberFormat="1" applyFont="1" applyFill="1" applyBorder="1">
      <alignment/>
      <protection/>
    </xf>
    <xf numFmtId="178" fontId="0" fillId="0" borderId="12" xfId="45" applyNumberFormat="1" applyFill="1" applyBorder="1">
      <alignment/>
      <protection/>
    </xf>
    <xf numFmtId="178" fontId="6" fillId="0" borderId="28" xfId="45" applyNumberFormat="1" applyFont="1" applyFill="1" applyBorder="1">
      <alignment/>
      <protection/>
    </xf>
    <xf numFmtId="0" fontId="6" fillId="0" borderId="55" xfId="45" applyFont="1" applyFill="1" applyBorder="1" applyAlignment="1">
      <alignment horizontal="left"/>
      <protection/>
    </xf>
    <xf numFmtId="0" fontId="6" fillId="0" borderId="12" xfId="45" applyFont="1" applyFill="1" applyBorder="1" applyAlignment="1">
      <alignment horizontal="left"/>
      <protection/>
    </xf>
    <xf numFmtId="0" fontId="0" fillId="0" borderId="12" xfId="45" applyFill="1" applyBorder="1" applyAlignment="1">
      <alignment horizontal="left"/>
      <protection/>
    </xf>
    <xf numFmtId="0" fontId="0" fillId="0" borderId="27" xfId="45" applyFill="1" applyBorder="1" applyAlignment="1">
      <alignment horizontal="left"/>
      <protection/>
    </xf>
    <xf numFmtId="0" fontId="0" fillId="0" borderId="12" xfId="45" applyFont="1" applyFill="1" applyBorder="1" applyAlignment="1">
      <alignment horizontal="left"/>
      <protection/>
    </xf>
    <xf numFmtId="0" fontId="0" fillId="0" borderId="55" xfId="45" applyFill="1" applyBorder="1" applyAlignment="1">
      <alignment horizontal="left"/>
      <protection/>
    </xf>
    <xf numFmtId="178" fontId="0" fillId="0" borderId="12" xfId="45" applyNumberFormat="1" applyFont="1" applyFill="1" applyBorder="1">
      <alignment/>
      <protection/>
    </xf>
    <xf numFmtId="178" fontId="0" fillId="0" borderId="10" xfId="45" applyNumberFormat="1" applyFont="1" applyFill="1" applyBorder="1">
      <alignment/>
      <protection/>
    </xf>
    <xf numFmtId="0" fontId="0" fillId="0" borderId="12" xfId="45" applyFont="1" applyFill="1" applyBorder="1" applyAlignment="1">
      <alignment horizontal="left" vertical="top" wrapText="1"/>
      <protection/>
    </xf>
    <xf numFmtId="178" fontId="15" fillId="0" borderId="11" xfId="45" applyNumberFormat="1" applyFont="1" applyFill="1" applyBorder="1">
      <alignment/>
      <protection/>
    </xf>
    <xf numFmtId="0" fontId="6" fillId="0" borderId="27" xfId="45" applyFont="1" applyFill="1" applyBorder="1" applyAlignment="1">
      <alignment horizontal="left" vertical="top" wrapText="1"/>
      <protection/>
    </xf>
    <xf numFmtId="178" fontId="62" fillId="0" borderId="12" xfId="49" applyNumberFormat="1" applyFill="1" applyBorder="1">
      <alignment/>
      <protection/>
    </xf>
    <xf numFmtId="178" fontId="0" fillId="0" borderId="11" xfId="45" applyNumberFormat="1" applyFont="1" applyFill="1" applyBorder="1">
      <alignment/>
      <protection/>
    </xf>
    <xf numFmtId="178" fontId="9" fillId="0" borderId="10" xfId="45" applyNumberFormat="1" applyFont="1" applyFill="1" applyBorder="1">
      <alignment/>
      <protection/>
    </xf>
    <xf numFmtId="178" fontId="0" fillId="0" borderId="30" xfId="45" applyNumberFormat="1" applyFill="1" applyBorder="1">
      <alignment/>
      <protection/>
    </xf>
    <xf numFmtId="178" fontId="6" fillId="33" borderId="30" xfId="45" applyNumberFormat="1" applyFont="1" applyFill="1" applyBorder="1">
      <alignment/>
      <protection/>
    </xf>
    <xf numFmtId="0" fontId="3" fillId="0" borderId="0" xfId="0" applyFont="1" applyAlignment="1">
      <alignment/>
    </xf>
    <xf numFmtId="16" fontId="3" fillId="0" borderId="0" xfId="0" applyNumberFormat="1" applyFont="1" applyAlignment="1">
      <alignment/>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6" xfId="0" applyFont="1" applyBorder="1" applyAlignment="1">
      <alignment vertical="top" wrapText="1"/>
    </xf>
    <xf numFmtId="0" fontId="3" fillId="0" borderId="41" xfId="0" applyFont="1" applyFill="1" applyBorder="1" applyAlignment="1">
      <alignment vertical="top" wrapText="1"/>
    </xf>
    <xf numFmtId="0" fontId="3"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3" xfId="0" applyFont="1" applyFill="1"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2" fillId="0" borderId="75" xfId="0" applyFont="1" applyBorder="1" applyAlignment="1">
      <alignment vertical="top" wrapText="1"/>
    </xf>
    <xf numFmtId="176" fontId="2" fillId="0" borderId="73" xfId="0" applyNumberFormat="1" applyFont="1" applyFill="1" applyBorder="1" applyAlignment="1">
      <alignment horizontal="center" vertical="top" wrapText="1"/>
    </xf>
    <xf numFmtId="14" fontId="1" fillId="0" borderId="74" xfId="0" applyNumberFormat="1" applyFont="1" applyBorder="1" applyAlignment="1">
      <alignment vertical="top" wrapText="1"/>
    </xf>
    <xf numFmtId="0" fontId="1" fillId="0" borderId="75" xfId="0" applyFont="1" applyBorder="1" applyAlignment="1">
      <alignment vertical="top" wrapText="1"/>
    </xf>
    <xf numFmtId="176" fontId="1" fillId="0" borderId="73" xfId="0" applyNumberFormat="1" applyFont="1" applyFill="1" applyBorder="1" applyAlignment="1">
      <alignment horizontal="center" vertical="top" wrapText="1"/>
    </xf>
    <xf numFmtId="2" fontId="1" fillId="0" borderId="73" xfId="0" applyNumberFormat="1" applyFont="1" applyFill="1" applyBorder="1" applyAlignment="1">
      <alignment horizontal="center" vertical="top" wrapText="1"/>
    </xf>
    <xf numFmtId="178" fontId="1" fillId="0" borderId="73" xfId="0" applyNumberFormat="1" applyFont="1" applyFill="1" applyBorder="1" applyAlignment="1">
      <alignment horizontal="center" vertical="top" wrapText="1"/>
    </xf>
    <xf numFmtId="0" fontId="1" fillId="0" borderId="41" xfId="0" applyFont="1" applyBorder="1" applyAlignment="1">
      <alignment vertical="top" wrapText="1"/>
    </xf>
    <xf numFmtId="0" fontId="1" fillId="0" borderId="41" xfId="0" applyFont="1" applyBorder="1" applyAlignment="1">
      <alignment wrapText="1"/>
    </xf>
    <xf numFmtId="0" fontId="1" fillId="0" borderId="41" xfId="0" applyFont="1" applyFill="1" applyBorder="1" applyAlignment="1">
      <alignment horizontal="center" vertical="top" wrapText="1"/>
    </xf>
    <xf numFmtId="0" fontId="1" fillId="0" borderId="73" xfId="0" applyFont="1" applyFill="1" applyBorder="1" applyAlignment="1">
      <alignment horizontal="center" vertical="top" wrapText="1"/>
    </xf>
    <xf numFmtId="178" fontId="2" fillId="0" borderId="73" xfId="0" applyNumberFormat="1" applyFont="1" applyFill="1" applyBorder="1" applyAlignment="1">
      <alignment horizontal="center" vertical="top" wrapText="1"/>
    </xf>
    <xf numFmtId="0" fontId="2" fillId="0" borderId="66" xfId="0" applyFont="1" applyBorder="1" applyAlignment="1">
      <alignment vertical="top" wrapText="1"/>
    </xf>
    <xf numFmtId="0" fontId="1" fillId="0" borderId="73" xfId="0" applyFont="1" applyBorder="1" applyAlignment="1">
      <alignment/>
    </xf>
    <xf numFmtId="0" fontId="1" fillId="0" borderId="19" xfId="0" applyFont="1" applyFill="1" applyBorder="1" applyAlignment="1">
      <alignment vertical="top" wrapText="1"/>
    </xf>
    <xf numFmtId="0" fontId="2" fillId="0" borderId="73" xfId="0" applyFont="1" applyFill="1" applyBorder="1" applyAlignment="1">
      <alignment horizontal="center" vertical="top" wrapText="1"/>
    </xf>
    <xf numFmtId="0" fontId="2" fillId="0" borderId="0" xfId="0" applyFont="1" applyAlignment="1">
      <alignment wrapText="1"/>
    </xf>
    <xf numFmtId="0" fontId="0" fillId="0" borderId="12" xfId="0" applyFont="1" applyBorder="1" applyAlignment="1">
      <alignment/>
    </xf>
    <xf numFmtId="0" fontId="1" fillId="0" borderId="12" xfId="0" applyFont="1" applyBorder="1" applyAlignment="1">
      <alignment/>
    </xf>
    <xf numFmtId="0" fontId="0" fillId="0" borderId="12" xfId="0" applyBorder="1" applyAlignment="1">
      <alignment/>
    </xf>
    <xf numFmtId="0" fontId="2" fillId="0" borderId="12" xfId="0" applyFont="1" applyBorder="1" applyAlignment="1">
      <alignment/>
    </xf>
    <xf numFmtId="0" fontId="0" fillId="0" borderId="0" xfId="0" applyFont="1" applyFill="1" applyBorder="1" applyAlignment="1">
      <alignment/>
    </xf>
    <xf numFmtId="0" fontId="1" fillId="0" borderId="0" xfId="0" applyFont="1" applyFill="1" applyBorder="1" applyAlignment="1">
      <alignment horizontal="left" indent="15"/>
    </xf>
    <xf numFmtId="0" fontId="1" fillId="0" borderId="0"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2" fontId="6" fillId="0" borderId="12" xfId="0" applyNumberFormat="1" applyFont="1" applyFill="1" applyBorder="1" applyAlignment="1">
      <alignment/>
    </xf>
    <xf numFmtId="2" fontId="0" fillId="0" borderId="12" xfId="0" applyNumberFormat="1" applyFont="1" applyFill="1" applyBorder="1" applyAlignment="1">
      <alignment/>
    </xf>
    <xf numFmtId="2" fontId="6" fillId="0" borderId="20" xfId="0" applyNumberFormat="1" applyFont="1" applyFill="1" applyBorder="1" applyAlignment="1">
      <alignment/>
    </xf>
    <xf numFmtId="2" fontId="6" fillId="0" borderId="27" xfId="0" applyNumberFormat="1" applyFont="1" applyFill="1" applyBorder="1" applyAlignment="1">
      <alignment/>
    </xf>
    <xf numFmtId="0" fontId="0" fillId="0" borderId="0" xfId="0" applyFont="1" applyAlignment="1">
      <alignment/>
    </xf>
    <xf numFmtId="0" fontId="0" fillId="0" borderId="67" xfId="0" applyFont="1" applyBorder="1" applyAlignment="1">
      <alignment/>
    </xf>
    <xf numFmtId="0" fontId="0" fillId="0" borderId="21" xfId="0" applyBorder="1" applyAlignment="1">
      <alignment/>
    </xf>
    <xf numFmtId="178" fontId="6" fillId="33" borderId="12" xfId="0" applyNumberFormat="1" applyFont="1" applyFill="1" applyBorder="1" applyAlignment="1">
      <alignment/>
    </xf>
    <xf numFmtId="178" fontId="0" fillId="33" borderId="12" xfId="0" applyNumberFormat="1" applyFont="1" applyFill="1" applyBorder="1" applyAlignment="1">
      <alignment/>
    </xf>
    <xf numFmtId="0" fontId="9" fillId="33" borderId="19" xfId="0" applyFont="1" applyFill="1" applyBorder="1" applyAlignment="1">
      <alignment wrapText="1"/>
    </xf>
    <xf numFmtId="0" fontId="0" fillId="33" borderId="0" xfId="0" applyFill="1" applyAlignment="1">
      <alignment/>
    </xf>
    <xf numFmtId="0" fontId="0"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76" xfId="0" applyNumberFormat="1" applyFont="1" applyFill="1" applyBorder="1" applyAlignment="1" applyProtection="1">
      <alignment horizontal="center" vertical="center" wrapText="1"/>
      <protection/>
    </xf>
    <xf numFmtId="0" fontId="8" fillId="33" borderId="76" xfId="0" applyNumberFormat="1" applyFont="1" applyFill="1" applyBorder="1" applyAlignment="1" applyProtection="1">
      <alignment horizontal="center" vertical="center" wrapText="1"/>
      <protection/>
    </xf>
    <xf numFmtId="178" fontId="6" fillId="33" borderId="77" xfId="0" applyNumberFormat="1" applyFont="1" applyFill="1" applyBorder="1" applyAlignment="1" applyProtection="1">
      <alignment/>
      <protection/>
    </xf>
    <xf numFmtId="178" fontId="6" fillId="33" borderId="78" xfId="0" applyNumberFormat="1" applyFont="1" applyFill="1" applyBorder="1" applyAlignment="1" applyProtection="1">
      <alignment/>
      <protection/>
    </xf>
    <xf numFmtId="178" fontId="6" fillId="33" borderId="48" xfId="0" applyNumberFormat="1" applyFont="1" applyFill="1" applyBorder="1" applyAlignment="1" applyProtection="1">
      <alignment/>
      <protection/>
    </xf>
    <xf numFmtId="178" fontId="6" fillId="33" borderId="43" xfId="0" applyNumberFormat="1" applyFont="1" applyFill="1" applyBorder="1" applyAlignment="1" applyProtection="1">
      <alignment/>
      <protection/>
    </xf>
    <xf numFmtId="178" fontId="6" fillId="33" borderId="79" xfId="0" applyNumberFormat="1" applyFont="1" applyFill="1" applyBorder="1" applyAlignment="1" applyProtection="1">
      <alignment/>
      <protection/>
    </xf>
    <xf numFmtId="178" fontId="6" fillId="33" borderId="42" xfId="0" applyNumberFormat="1" applyFont="1" applyFill="1" applyBorder="1" applyAlignment="1" applyProtection="1">
      <alignment/>
      <protection/>
    </xf>
    <xf numFmtId="178" fontId="6" fillId="33" borderId="80" xfId="0" applyNumberFormat="1" applyFont="1" applyFill="1" applyBorder="1" applyAlignment="1" applyProtection="1">
      <alignment/>
      <protection/>
    </xf>
    <xf numFmtId="178" fontId="6" fillId="33" borderId="81" xfId="0" applyNumberFormat="1" applyFont="1" applyFill="1" applyBorder="1" applyAlignment="1" applyProtection="1">
      <alignment/>
      <protection/>
    </xf>
    <xf numFmtId="0" fontId="0" fillId="33" borderId="82" xfId="0" applyNumberFormat="1" applyFont="1" applyFill="1" applyBorder="1" applyAlignment="1" applyProtection="1">
      <alignment horizontal="center" vertical="center" wrapText="1"/>
      <protection/>
    </xf>
    <xf numFmtId="178" fontId="6" fillId="33" borderId="83" xfId="0" applyNumberFormat="1" applyFont="1" applyFill="1" applyBorder="1" applyAlignment="1" applyProtection="1">
      <alignment horizontal="right" vertical="center" wrapText="1"/>
      <protection/>
    </xf>
    <xf numFmtId="178" fontId="6" fillId="33" borderId="83" xfId="0" applyNumberFormat="1" applyFont="1" applyFill="1" applyBorder="1" applyAlignment="1" applyProtection="1">
      <alignment/>
      <protection/>
    </xf>
    <xf numFmtId="178" fontId="6" fillId="33" borderId="82" xfId="0" applyNumberFormat="1" applyFont="1" applyFill="1" applyBorder="1" applyAlignment="1" applyProtection="1">
      <alignment/>
      <protection/>
    </xf>
    <xf numFmtId="178" fontId="0" fillId="33" borderId="84" xfId="0" applyNumberFormat="1" applyFont="1" applyFill="1" applyBorder="1" applyAlignment="1" applyProtection="1">
      <alignment/>
      <protection/>
    </xf>
    <xf numFmtId="0" fontId="0" fillId="33" borderId="85" xfId="0" applyNumberFormat="1" applyFont="1" applyFill="1" applyBorder="1" applyAlignment="1" applyProtection="1">
      <alignment horizontal="center" vertical="center" wrapText="1"/>
      <protection/>
    </xf>
    <xf numFmtId="178" fontId="0" fillId="33" borderId="86" xfId="0" applyNumberFormat="1" applyFont="1" applyFill="1" applyBorder="1" applyAlignment="1" applyProtection="1">
      <alignment horizontal="right" vertical="center" wrapText="1"/>
      <protection/>
    </xf>
    <xf numFmtId="178" fontId="6" fillId="33" borderId="87" xfId="0" applyNumberFormat="1" applyFont="1" applyFill="1" applyBorder="1" applyAlignment="1" applyProtection="1">
      <alignment/>
      <protection/>
    </xf>
    <xf numFmtId="178" fontId="0" fillId="33" borderId="86" xfId="0" applyNumberFormat="1" applyFont="1" applyFill="1" applyBorder="1" applyAlignment="1" applyProtection="1">
      <alignment/>
      <protection/>
    </xf>
    <xf numFmtId="0" fontId="0" fillId="33" borderId="86" xfId="0" applyNumberFormat="1" applyFont="1" applyFill="1" applyBorder="1" applyAlignment="1" applyProtection="1">
      <alignment horizontal="right" vertical="center" wrapText="1"/>
      <protection/>
    </xf>
    <xf numFmtId="178" fontId="6" fillId="33" borderId="86" xfId="0" applyNumberFormat="1" applyFont="1" applyFill="1" applyBorder="1" applyAlignment="1" applyProtection="1">
      <alignment/>
      <protection/>
    </xf>
    <xf numFmtId="178" fontId="0" fillId="33" borderId="86" xfId="0" applyNumberFormat="1" applyFont="1" applyFill="1" applyBorder="1" applyAlignment="1" applyProtection="1">
      <alignment/>
      <protection/>
    </xf>
    <xf numFmtId="178" fontId="0" fillId="33" borderId="85" xfId="0" applyNumberFormat="1" applyFont="1" applyFill="1" applyBorder="1" applyAlignment="1" applyProtection="1">
      <alignment/>
      <protection/>
    </xf>
    <xf numFmtId="178" fontId="6" fillId="33" borderId="84" xfId="0" applyNumberFormat="1" applyFont="1" applyFill="1" applyBorder="1" applyAlignment="1" applyProtection="1">
      <alignment/>
      <protection/>
    </xf>
    <xf numFmtId="178" fontId="6" fillId="33" borderId="88" xfId="0" applyNumberFormat="1" applyFont="1" applyFill="1" applyBorder="1" applyAlignment="1" applyProtection="1">
      <alignment/>
      <protection/>
    </xf>
    <xf numFmtId="178" fontId="6" fillId="33" borderId="12" xfId="0" applyNumberFormat="1" applyFont="1" applyFill="1" applyBorder="1" applyAlignment="1" applyProtection="1">
      <alignment/>
      <protection/>
    </xf>
    <xf numFmtId="178" fontId="6" fillId="33" borderId="89"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6" fillId="33" borderId="85" xfId="0" applyNumberFormat="1" applyFont="1" applyFill="1" applyBorder="1" applyAlignment="1" applyProtection="1">
      <alignment/>
      <protection/>
    </xf>
    <xf numFmtId="178" fontId="0" fillId="33" borderId="84"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0" fillId="33" borderId="85" xfId="0" applyNumberFormat="1" applyFont="1" applyFill="1" applyBorder="1" applyAlignment="1" applyProtection="1">
      <alignment/>
      <protection/>
    </xf>
    <xf numFmtId="178" fontId="6" fillId="33" borderId="90" xfId="0" applyNumberFormat="1" applyFont="1" applyFill="1" applyBorder="1" applyAlignment="1" applyProtection="1">
      <alignment/>
      <protection/>
    </xf>
    <xf numFmtId="178" fontId="6" fillId="33" borderId="91" xfId="0" applyNumberFormat="1" applyFont="1" applyFill="1" applyBorder="1" applyAlignment="1" applyProtection="1">
      <alignment/>
      <protection/>
    </xf>
    <xf numFmtId="178" fontId="6" fillId="33" borderId="92" xfId="0" applyNumberFormat="1" applyFont="1" applyFill="1" applyBorder="1" applyAlignment="1" applyProtection="1">
      <alignment/>
      <protection/>
    </xf>
    <xf numFmtId="178" fontId="0" fillId="33" borderId="91" xfId="0" applyNumberFormat="1" applyFont="1" applyFill="1" applyBorder="1" applyAlignment="1" applyProtection="1">
      <alignment/>
      <protection/>
    </xf>
    <xf numFmtId="178" fontId="6" fillId="33" borderId="93" xfId="0" applyNumberFormat="1" applyFont="1" applyFill="1" applyBorder="1" applyAlignment="1" applyProtection="1">
      <alignment/>
      <protection/>
    </xf>
    <xf numFmtId="178" fontId="0" fillId="33" borderId="82" xfId="0" applyNumberFormat="1" applyFont="1" applyFill="1" applyBorder="1" applyAlignment="1" applyProtection="1">
      <alignment/>
      <protection/>
    </xf>
    <xf numFmtId="178" fontId="6" fillId="33" borderId="94" xfId="0" applyNumberFormat="1" applyFont="1" applyFill="1" applyBorder="1" applyAlignment="1" applyProtection="1">
      <alignment/>
      <protection/>
    </xf>
    <xf numFmtId="178" fontId="6" fillId="33" borderId="95"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83" xfId="0" applyNumberFormat="1" applyFont="1" applyFill="1" applyBorder="1" applyAlignment="1" applyProtection="1">
      <alignment/>
      <protection/>
    </xf>
    <xf numFmtId="178" fontId="0" fillId="33" borderId="78" xfId="0" applyNumberFormat="1" applyFont="1" applyFill="1" applyBorder="1" applyAlignment="1" applyProtection="1">
      <alignment/>
      <protection/>
    </xf>
    <xf numFmtId="178" fontId="0" fillId="33" borderId="83"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6" fillId="33" borderId="96" xfId="0" applyNumberFormat="1" applyFont="1" applyFill="1" applyBorder="1" applyAlignment="1" applyProtection="1">
      <alignment/>
      <protection/>
    </xf>
    <xf numFmtId="178" fontId="0" fillId="33" borderId="86" xfId="0" applyNumberFormat="1" applyFont="1" applyFill="1" applyBorder="1" applyAlignment="1" applyProtection="1">
      <alignment wrapText="1"/>
      <protection/>
    </xf>
    <xf numFmtId="178" fontId="6" fillId="33" borderId="86" xfId="0" applyNumberFormat="1" applyFont="1" applyFill="1" applyBorder="1" applyAlignment="1" applyProtection="1">
      <alignment wrapText="1"/>
      <protection/>
    </xf>
    <xf numFmtId="178" fontId="0" fillId="33" borderId="86" xfId="0" applyNumberFormat="1" applyFont="1" applyFill="1" applyBorder="1" applyAlignment="1" applyProtection="1">
      <alignment vertical="top" wrapText="1"/>
      <protection/>
    </xf>
    <xf numFmtId="178" fontId="0" fillId="33" borderId="85" xfId="0" applyNumberFormat="1" applyFont="1" applyFill="1" applyBorder="1" applyAlignment="1" applyProtection="1">
      <alignment vertical="top" wrapText="1"/>
      <protection/>
    </xf>
    <xf numFmtId="0" fontId="9" fillId="33" borderId="19" xfId="0" applyFont="1" applyFill="1" applyBorder="1" applyAlignment="1">
      <alignment vertical="top" wrapText="1"/>
    </xf>
    <xf numFmtId="178" fontId="0" fillId="33" borderId="12" xfId="0" applyNumberFormat="1" applyFont="1" applyFill="1" applyBorder="1" applyAlignment="1" applyProtection="1">
      <alignment/>
      <protection/>
    </xf>
    <xf numFmtId="178" fontId="0" fillId="33" borderId="90" xfId="0" applyNumberFormat="1" applyFont="1" applyFill="1" applyBorder="1" applyAlignment="1" applyProtection="1">
      <alignment/>
      <protection/>
    </xf>
    <xf numFmtId="178" fontId="0" fillId="33" borderId="91" xfId="0" applyNumberFormat="1" applyFont="1" applyFill="1" applyBorder="1" applyAlignment="1" applyProtection="1">
      <alignment/>
      <protection/>
    </xf>
    <xf numFmtId="178" fontId="0" fillId="33" borderId="27" xfId="0" applyNumberFormat="1" applyFont="1" applyFill="1" applyBorder="1" applyAlignment="1">
      <alignment/>
    </xf>
    <xf numFmtId="178" fontId="6" fillId="33" borderId="44" xfId="0" applyNumberFormat="1" applyFont="1" applyFill="1" applyBorder="1" applyAlignment="1" applyProtection="1">
      <alignment/>
      <protection/>
    </xf>
    <xf numFmtId="0" fontId="0" fillId="33" borderId="97" xfId="0" applyNumberFormat="1" applyFont="1" applyFill="1" applyBorder="1" applyAlignment="1" applyProtection="1">
      <alignment vertical="top"/>
      <protection/>
    </xf>
    <xf numFmtId="178" fontId="6" fillId="33" borderId="55" xfId="0" applyNumberFormat="1" applyFont="1" applyFill="1" applyBorder="1" applyAlignment="1" applyProtection="1">
      <alignment/>
      <protection/>
    </xf>
    <xf numFmtId="178" fontId="0" fillId="33" borderId="94" xfId="0" applyNumberFormat="1" applyFont="1" applyFill="1" applyBorder="1" applyAlignment="1" applyProtection="1">
      <alignment/>
      <protection/>
    </xf>
    <xf numFmtId="0" fontId="0" fillId="33" borderId="98" xfId="0" applyNumberFormat="1" applyFont="1" applyFill="1" applyBorder="1" applyAlignment="1" applyProtection="1">
      <alignment vertical="top"/>
      <protection/>
    </xf>
    <xf numFmtId="178" fontId="0" fillId="33" borderId="12" xfId="0" applyNumberFormat="1" applyFont="1" applyFill="1" applyBorder="1" applyAlignment="1" applyProtection="1">
      <alignment/>
      <protection/>
    </xf>
    <xf numFmtId="0" fontId="0" fillId="33" borderId="85" xfId="0" applyNumberFormat="1" applyFont="1" applyFill="1" applyBorder="1" applyAlignment="1" applyProtection="1">
      <alignment vertical="top"/>
      <protection/>
    </xf>
    <xf numFmtId="178" fontId="6" fillId="33" borderId="99" xfId="0" applyNumberFormat="1" applyFont="1" applyFill="1" applyBorder="1" applyAlignment="1" applyProtection="1">
      <alignment/>
      <protection/>
    </xf>
    <xf numFmtId="178" fontId="6" fillId="33" borderId="100" xfId="0" applyNumberFormat="1" applyFont="1" applyFill="1" applyBorder="1" applyAlignment="1" applyProtection="1">
      <alignment/>
      <protection/>
    </xf>
    <xf numFmtId="178" fontId="0" fillId="33" borderId="100" xfId="0" applyNumberFormat="1" applyFont="1" applyFill="1" applyBorder="1" applyAlignment="1" applyProtection="1">
      <alignment/>
      <protection/>
    </xf>
    <xf numFmtId="178" fontId="0" fillId="33" borderId="101" xfId="0" applyNumberFormat="1" applyFont="1" applyFill="1" applyBorder="1" applyAlignment="1" applyProtection="1">
      <alignment/>
      <protection/>
    </xf>
    <xf numFmtId="178" fontId="0" fillId="33" borderId="81" xfId="0" applyNumberFormat="1" applyFont="1" applyFill="1" applyBorder="1" applyAlignment="1" applyProtection="1">
      <alignment/>
      <protection/>
    </xf>
    <xf numFmtId="178" fontId="0" fillId="33" borderId="102" xfId="0" applyNumberFormat="1" applyFont="1" applyFill="1" applyBorder="1" applyAlignment="1" applyProtection="1">
      <alignment/>
      <protection/>
    </xf>
    <xf numFmtId="178" fontId="0" fillId="33" borderId="103" xfId="0" applyNumberFormat="1" applyFont="1" applyFill="1" applyBorder="1" applyAlignment="1" applyProtection="1">
      <alignment/>
      <protection/>
    </xf>
    <xf numFmtId="178" fontId="6" fillId="33" borderId="104" xfId="0" applyNumberFormat="1" applyFont="1" applyFill="1" applyBorder="1" applyAlignment="1" applyProtection="1">
      <alignment/>
      <protection/>
    </xf>
    <xf numFmtId="178" fontId="6" fillId="33" borderId="102"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0" fillId="33" borderId="102" xfId="0" applyNumberFormat="1" applyFont="1" applyFill="1" applyBorder="1" applyAlignment="1" applyProtection="1">
      <alignment/>
      <protection/>
    </xf>
    <xf numFmtId="178" fontId="0" fillId="33" borderId="105" xfId="0" applyNumberFormat="1" applyFont="1" applyFill="1" applyBorder="1" applyAlignment="1" applyProtection="1">
      <alignment/>
      <protection/>
    </xf>
    <xf numFmtId="178" fontId="0" fillId="33" borderId="106" xfId="0" applyNumberFormat="1" applyFont="1" applyFill="1" applyBorder="1" applyAlignment="1" applyProtection="1">
      <alignment/>
      <protection/>
    </xf>
    <xf numFmtId="178" fontId="0" fillId="33" borderId="107" xfId="0" applyNumberFormat="1" applyFont="1" applyFill="1" applyBorder="1" applyAlignment="1" applyProtection="1">
      <alignment/>
      <protection/>
    </xf>
    <xf numFmtId="178" fontId="0" fillId="33" borderId="105"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6" fillId="33" borderId="0" xfId="0" applyFont="1" applyFill="1" applyAlignment="1">
      <alignment/>
    </xf>
    <xf numFmtId="178" fontId="0" fillId="33" borderId="86" xfId="0" applyNumberFormat="1" applyFont="1" applyFill="1" applyBorder="1" applyAlignment="1" applyProtection="1">
      <alignment horizontal="center"/>
      <protection/>
    </xf>
    <xf numFmtId="178" fontId="0" fillId="33" borderId="108" xfId="0" applyNumberFormat="1" applyFont="1" applyFill="1" applyBorder="1" applyAlignment="1" applyProtection="1">
      <alignment/>
      <protection/>
    </xf>
    <xf numFmtId="0" fontId="9" fillId="33" borderId="109" xfId="0" applyNumberFormat="1" applyFont="1" applyFill="1" applyBorder="1" applyAlignment="1" applyProtection="1">
      <alignment/>
      <protection/>
    </xf>
    <xf numFmtId="0" fontId="6" fillId="33" borderId="109" xfId="0" applyNumberFormat="1" applyFont="1" applyFill="1" applyBorder="1" applyAlignment="1" applyProtection="1">
      <alignment/>
      <protection/>
    </xf>
    <xf numFmtId="0" fontId="0" fillId="33" borderId="110" xfId="0" applyNumberFormat="1" applyFont="1" applyFill="1" applyBorder="1" applyAlignment="1" applyProtection="1">
      <alignment vertical="top"/>
      <protection/>
    </xf>
    <xf numFmtId="0" fontId="0" fillId="33" borderId="111" xfId="0" applyNumberFormat="1" applyFont="1" applyFill="1" applyBorder="1" applyAlignment="1" applyProtection="1">
      <alignment vertical="top"/>
      <protection/>
    </xf>
    <xf numFmtId="0" fontId="0" fillId="33" borderId="112" xfId="0" applyNumberFormat="1" applyFont="1" applyFill="1" applyBorder="1" applyAlignment="1" applyProtection="1">
      <alignment vertical="top"/>
      <protection/>
    </xf>
    <xf numFmtId="0" fontId="0" fillId="33" borderId="98" xfId="0" applyNumberFormat="1" applyFont="1" applyFill="1" applyBorder="1" applyAlignment="1" applyProtection="1">
      <alignment vertical="top" wrapText="1"/>
      <protection/>
    </xf>
    <xf numFmtId="178" fontId="0" fillId="33" borderId="84" xfId="0" applyNumberFormat="1" applyFont="1" applyFill="1" applyBorder="1" applyAlignment="1" applyProtection="1">
      <alignment wrapText="1"/>
      <protection/>
    </xf>
    <xf numFmtId="178" fontId="0" fillId="33" borderId="90" xfId="0" applyNumberFormat="1" applyFont="1" applyFill="1" applyBorder="1" applyAlignment="1" applyProtection="1">
      <alignment/>
      <protection/>
    </xf>
    <xf numFmtId="178" fontId="6" fillId="33" borderId="46" xfId="0" applyNumberFormat="1" applyFont="1" applyFill="1" applyBorder="1" applyAlignment="1" applyProtection="1">
      <alignment/>
      <protection/>
    </xf>
    <xf numFmtId="0" fontId="18" fillId="33" borderId="113" xfId="0" applyNumberFormat="1" applyFont="1" applyFill="1" applyBorder="1" applyAlignment="1" applyProtection="1">
      <alignment wrapText="1"/>
      <protection/>
    </xf>
    <xf numFmtId="0" fontId="6" fillId="33" borderId="114" xfId="0" applyNumberFormat="1" applyFont="1" applyFill="1" applyBorder="1" applyAlignment="1" applyProtection="1">
      <alignment horizontal="left" vertical="center" wrapText="1"/>
      <protection/>
    </xf>
    <xf numFmtId="0" fontId="9" fillId="33" borderId="109" xfId="0" applyNumberFormat="1" applyFont="1" applyFill="1" applyBorder="1" applyAlignment="1" applyProtection="1">
      <alignment horizontal="left" vertical="center" wrapText="1"/>
      <protection/>
    </xf>
    <xf numFmtId="0" fontId="6" fillId="33" borderId="114" xfId="0" applyNumberFormat="1" applyFont="1" applyFill="1" applyBorder="1" applyAlignment="1" applyProtection="1">
      <alignment/>
      <protection/>
    </xf>
    <xf numFmtId="0" fontId="6" fillId="33" borderId="109" xfId="0" applyNumberFormat="1" applyFont="1" applyFill="1" applyBorder="1" applyAlignment="1" applyProtection="1">
      <alignment vertical="top" wrapText="1"/>
      <protection/>
    </xf>
    <xf numFmtId="0" fontId="9" fillId="33" borderId="109" xfId="0" applyNumberFormat="1" applyFont="1" applyFill="1" applyBorder="1" applyAlignment="1" applyProtection="1">
      <alignment vertical="top" wrapText="1"/>
      <protection/>
    </xf>
    <xf numFmtId="0" fontId="9" fillId="33" borderId="109" xfId="0" applyNumberFormat="1" applyFont="1" applyFill="1" applyBorder="1" applyAlignment="1" applyProtection="1">
      <alignment wrapText="1"/>
      <protection/>
    </xf>
    <xf numFmtId="0" fontId="19" fillId="33" borderId="109" xfId="0" applyNumberFormat="1" applyFont="1" applyFill="1" applyBorder="1" applyAlignment="1" applyProtection="1">
      <alignment/>
      <protection/>
    </xf>
    <xf numFmtId="0" fontId="6" fillId="33" borderId="115" xfId="0" applyNumberFormat="1" applyFont="1" applyFill="1" applyBorder="1" applyAlignment="1" applyProtection="1">
      <alignment/>
      <protection/>
    </xf>
    <xf numFmtId="0" fontId="18" fillId="33" borderId="116" xfId="0" applyNumberFormat="1" applyFont="1" applyFill="1" applyBorder="1" applyAlignment="1" applyProtection="1">
      <alignment wrapText="1"/>
      <protection/>
    </xf>
    <xf numFmtId="0" fontId="6" fillId="33" borderId="109" xfId="0" applyNumberFormat="1" applyFont="1" applyFill="1" applyBorder="1" applyAlignment="1" applyProtection="1">
      <alignment vertical="center"/>
      <protection/>
    </xf>
    <xf numFmtId="0" fontId="9" fillId="33" borderId="117" xfId="0" applyNumberFormat="1" applyFont="1" applyFill="1" applyBorder="1" applyAlignment="1" applyProtection="1">
      <alignment/>
      <protection/>
    </xf>
    <xf numFmtId="0" fontId="18" fillId="33" borderId="118" xfId="0" applyNumberFormat="1" applyFont="1" applyFill="1" applyBorder="1" applyAlignment="1" applyProtection="1">
      <alignment wrapText="1"/>
      <protection/>
    </xf>
    <xf numFmtId="0" fontId="6" fillId="33" borderId="114" xfId="0" applyNumberFormat="1" applyFont="1" applyFill="1" applyBorder="1" applyAlignment="1" applyProtection="1">
      <alignment vertical="top" wrapText="1"/>
      <protection/>
    </xf>
    <xf numFmtId="0" fontId="0" fillId="33" borderId="109" xfId="0" applyNumberFormat="1" applyFont="1" applyFill="1" applyBorder="1" applyAlignment="1" applyProtection="1">
      <alignment/>
      <protection/>
    </xf>
    <xf numFmtId="178" fontId="6" fillId="33" borderId="50" xfId="0" applyNumberFormat="1" applyFont="1" applyFill="1" applyBorder="1" applyAlignment="1" applyProtection="1">
      <alignment/>
      <protection/>
    </xf>
    <xf numFmtId="178" fontId="6" fillId="33" borderId="119" xfId="0" applyNumberFormat="1" applyFont="1" applyFill="1" applyBorder="1" applyAlignment="1" applyProtection="1">
      <alignment horizontal="right" vertical="center" wrapText="1"/>
      <protection/>
    </xf>
    <xf numFmtId="178" fontId="6" fillId="33" borderId="120" xfId="0" applyNumberFormat="1" applyFont="1" applyFill="1" applyBorder="1" applyAlignment="1" applyProtection="1">
      <alignment horizontal="right" vertical="center" wrapText="1"/>
      <protection/>
    </xf>
    <xf numFmtId="178" fontId="6" fillId="33" borderId="120" xfId="0" applyNumberFormat="1" applyFont="1" applyFill="1" applyBorder="1" applyAlignment="1" applyProtection="1">
      <alignment/>
      <protection/>
    </xf>
    <xf numFmtId="178" fontId="6" fillId="33" borderId="119" xfId="0" applyNumberFormat="1" applyFont="1" applyFill="1" applyBorder="1" applyAlignment="1" applyProtection="1">
      <alignment/>
      <protection/>
    </xf>
    <xf numFmtId="178" fontId="0" fillId="33" borderId="121" xfId="0" applyNumberFormat="1" applyFont="1" applyFill="1" applyBorder="1" applyAlignment="1" applyProtection="1">
      <alignment/>
      <protection/>
    </xf>
    <xf numFmtId="178" fontId="6" fillId="33" borderId="121" xfId="0" applyNumberFormat="1" applyFont="1" applyFill="1" applyBorder="1" applyAlignment="1" applyProtection="1">
      <alignment/>
      <protection/>
    </xf>
    <xf numFmtId="178" fontId="11" fillId="33" borderId="102" xfId="0" applyNumberFormat="1" applyFont="1" applyFill="1" applyBorder="1" applyAlignment="1" applyProtection="1">
      <alignment/>
      <protection/>
    </xf>
    <xf numFmtId="178" fontId="0" fillId="33" borderId="104" xfId="0" applyNumberFormat="1" applyFont="1" applyFill="1" applyBorder="1" applyAlignment="1" applyProtection="1">
      <alignment/>
      <protection/>
    </xf>
    <xf numFmtId="178" fontId="6" fillId="33" borderId="103" xfId="0" applyNumberFormat="1" applyFont="1" applyFill="1" applyBorder="1" applyAlignment="1" applyProtection="1">
      <alignment/>
      <protection/>
    </xf>
    <xf numFmtId="178" fontId="0" fillId="33" borderId="103" xfId="0" applyNumberFormat="1" applyFont="1" applyFill="1" applyBorder="1" applyAlignment="1" applyProtection="1">
      <alignment/>
      <protection/>
    </xf>
    <xf numFmtId="178" fontId="6" fillId="33" borderId="122" xfId="0" applyNumberFormat="1" applyFont="1" applyFill="1" applyBorder="1" applyAlignment="1" applyProtection="1">
      <alignment/>
      <protection/>
    </xf>
    <xf numFmtId="178" fontId="0" fillId="33" borderId="123" xfId="0" applyNumberFormat="1" applyFont="1" applyFill="1" applyBorder="1" applyAlignment="1" applyProtection="1">
      <alignment/>
      <protection/>
    </xf>
    <xf numFmtId="178" fontId="6" fillId="33" borderId="124" xfId="0" applyNumberFormat="1" applyFont="1" applyFill="1" applyBorder="1" applyAlignment="1" applyProtection="1">
      <alignment/>
      <protection/>
    </xf>
    <xf numFmtId="178" fontId="6" fillId="33" borderId="125" xfId="0" applyNumberFormat="1" applyFont="1" applyFill="1" applyBorder="1" applyAlignment="1" applyProtection="1">
      <alignment/>
      <protection/>
    </xf>
    <xf numFmtId="178" fontId="6" fillId="33" borderId="126" xfId="0" applyNumberFormat="1" applyFont="1" applyFill="1" applyBorder="1" applyAlignment="1" applyProtection="1">
      <alignment/>
      <protection/>
    </xf>
    <xf numFmtId="178" fontId="0" fillId="33" borderId="127" xfId="0" applyNumberFormat="1" applyFont="1" applyFill="1" applyBorder="1" applyAlignment="1" applyProtection="1">
      <alignment/>
      <protection/>
    </xf>
    <xf numFmtId="178" fontId="6" fillId="33" borderId="108" xfId="0" applyNumberFormat="1" applyFont="1" applyFill="1" applyBorder="1" applyAlignment="1" applyProtection="1">
      <alignment/>
      <protection/>
    </xf>
    <xf numFmtId="178" fontId="0" fillId="33" borderId="106" xfId="0" applyNumberFormat="1" applyFont="1" applyFill="1" applyBorder="1" applyAlignment="1" applyProtection="1">
      <alignment/>
      <protection/>
    </xf>
    <xf numFmtId="178" fontId="0" fillId="33" borderId="128" xfId="0" applyNumberFormat="1" applyFont="1" applyFill="1" applyBorder="1" applyAlignment="1" applyProtection="1">
      <alignment/>
      <protection/>
    </xf>
    <xf numFmtId="178" fontId="6" fillId="33" borderId="128" xfId="0" applyNumberFormat="1" applyFont="1" applyFill="1" applyBorder="1" applyAlignment="1" applyProtection="1">
      <alignment/>
      <protection/>
    </xf>
    <xf numFmtId="178" fontId="0" fillId="33" borderId="102" xfId="0" applyNumberFormat="1" applyFont="1" applyFill="1" applyBorder="1" applyAlignment="1" applyProtection="1">
      <alignment wrapText="1"/>
      <protection/>
    </xf>
    <xf numFmtId="178" fontId="0" fillId="33" borderId="103" xfId="0" applyNumberFormat="1" applyFont="1" applyFill="1" applyBorder="1" applyAlignment="1" applyProtection="1">
      <alignment vertical="top" wrapText="1"/>
      <protection/>
    </xf>
    <xf numFmtId="178" fontId="6" fillId="33" borderId="102" xfId="0" applyNumberFormat="1" applyFont="1" applyFill="1" applyBorder="1" applyAlignment="1" applyProtection="1">
      <alignment wrapText="1"/>
      <protection/>
    </xf>
    <xf numFmtId="178" fontId="6" fillId="33" borderId="129" xfId="0" applyNumberFormat="1" applyFont="1" applyFill="1" applyBorder="1" applyAlignment="1" applyProtection="1">
      <alignment/>
      <protection/>
    </xf>
    <xf numFmtId="178" fontId="6" fillId="33" borderId="123" xfId="0" applyNumberFormat="1" applyFont="1" applyFill="1" applyBorder="1" applyAlignment="1" applyProtection="1">
      <alignment/>
      <protection/>
    </xf>
    <xf numFmtId="178" fontId="6" fillId="33" borderId="130" xfId="0" applyNumberFormat="1" applyFont="1" applyFill="1" applyBorder="1" applyAlignment="1" applyProtection="1">
      <alignment/>
      <protection/>
    </xf>
    <xf numFmtId="178" fontId="6" fillId="33" borderId="131" xfId="0" applyNumberFormat="1" applyFont="1" applyFill="1" applyBorder="1" applyAlignment="1" applyProtection="1">
      <alignment/>
      <protection/>
    </xf>
    <xf numFmtId="178" fontId="6" fillId="33" borderId="132" xfId="0" applyNumberFormat="1" applyFont="1" applyFill="1" applyBorder="1" applyAlignment="1" applyProtection="1">
      <alignment/>
      <protection/>
    </xf>
    <xf numFmtId="178" fontId="6" fillId="33" borderId="133" xfId="0" applyNumberFormat="1" applyFont="1" applyFill="1" applyBorder="1" applyAlignment="1" applyProtection="1">
      <alignment/>
      <protection/>
    </xf>
    <xf numFmtId="178" fontId="6" fillId="33" borderId="134" xfId="0" applyNumberFormat="1" applyFont="1" applyFill="1" applyBorder="1" applyAlignment="1" applyProtection="1">
      <alignment/>
      <protection/>
    </xf>
    <xf numFmtId="178" fontId="0" fillId="33" borderId="135" xfId="0" applyNumberFormat="1" applyFont="1" applyFill="1" applyBorder="1" applyAlignment="1" applyProtection="1">
      <alignment/>
      <protection/>
    </xf>
    <xf numFmtId="178" fontId="0" fillId="33" borderId="136" xfId="0" applyNumberFormat="1" applyFont="1" applyFill="1" applyBorder="1" applyAlignment="1" applyProtection="1">
      <alignment/>
      <protection/>
    </xf>
    <xf numFmtId="178" fontId="0" fillId="33" borderId="137" xfId="0" applyNumberFormat="1" applyFont="1" applyFill="1" applyBorder="1" applyAlignment="1" applyProtection="1">
      <alignment/>
      <protection/>
    </xf>
    <xf numFmtId="178" fontId="0" fillId="33" borderId="129" xfId="0" applyNumberFormat="1" applyFont="1" applyFill="1" applyBorder="1" applyAlignment="1" applyProtection="1">
      <alignment/>
      <protection/>
    </xf>
    <xf numFmtId="178" fontId="0" fillId="33" borderId="102" xfId="0" applyNumberFormat="1" applyFont="1" applyFill="1" applyBorder="1" applyAlignment="1" applyProtection="1">
      <alignment vertical="top" wrapText="1"/>
      <protection/>
    </xf>
    <xf numFmtId="178" fontId="6" fillId="33" borderId="136" xfId="0" applyNumberFormat="1" applyFont="1" applyFill="1" applyBorder="1" applyAlignment="1" applyProtection="1">
      <alignment/>
      <protection/>
    </xf>
    <xf numFmtId="178" fontId="6" fillId="33" borderId="137" xfId="0" applyNumberFormat="1" applyFont="1" applyFill="1" applyBorder="1" applyAlignment="1" applyProtection="1">
      <alignment/>
      <protection/>
    </xf>
    <xf numFmtId="178" fontId="0" fillId="33" borderId="126" xfId="0" applyNumberFormat="1" applyFont="1" applyFill="1" applyBorder="1" applyAlignment="1" applyProtection="1">
      <alignment/>
      <protection/>
    </xf>
    <xf numFmtId="178" fontId="0" fillId="33" borderId="119" xfId="0" applyNumberFormat="1" applyFont="1" applyFill="1" applyBorder="1" applyAlignment="1" applyProtection="1">
      <alignment/>
      <protection/>
    </xf>
    <xf numFmtId="178" fontId="0" fillId="33" borderId="120" xfId="0" applyNumberFormat="1" applyFont="1" applyFill="1" applyBorder="1" applyAlignment="1" applyProtection="1">
      <alignment/>
      <protection/>
    </xf>
    <xf numFmtId="178" fontId="0" fillId="33" borderId="63" xfId="0" applyNumberFormat="1" applyFont="1" applyFill="1" applyBorder="1" applyAlignment="1" applyProtection="1">
      <alignment/>
      <protection/>
    </xf>
    <xf numFmtId="178" fontId="6" fillId="33" borderId="106" xfId="0" applyNumberFormat="1" applyFont="1" applyFill="1" applyBorder="1" applyAlignment="1" applyProtection="1">
      <alignment/>
      <protection/>
    </xf>
    <xf numFmtId="178" fontId="6" fillId="33" borderId="102" xfId="0" applyNumberFormat="1" applyFont="1" applyFill="1" applyBorder="1" applyAlignment="1" applyProtection="1">
      <alignment vertical="top" wrapText="1"/>
      <protection/>
    </xf>
    <xf numFmtId="178" fontId="0" fillId="33" borderId="138" xfId="0" applyNumberFormat="1" applyFont="1" applyFill="1" applyBorder="1" applyAlignment="1" applyProtection="1">
      <alignment/>
      <protection/>
    </xf>
    <xf numFmtId="0" fontId="0" fillId="33" borderId="28" xfId="0" applyNumberFormat="1" applyFont="1" applyFill="1" applyBorder="1" applyAlignment="1" applyProtection="1">
      <alignment vertical="top"/>
      <protection/>
    </xf>
    <xf numFmtId="0" fontId="9" fillId="33" borderId="25" xfId="0" applyNumberFormat="1" applyFont="1" applyFill="1" applyBorder="1" applyAlignment="1" applyProtection="1">
      <alignment vertical="top" wrapText="1"/>
      <protection/>
    </xf>
    <xf numFmtId="178" fontId="0" fillId="33" borderId="26"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6" fillId="33" borderId="27" xfId="0" applyNumberFormat="1" applyFont="1" applyFill="1" applyBorder="1" applyAlignment="1" applyProtection="1">
      <alignment/>
      <protection/>
    </xf>
    <xf numFmtId="178" fontId="6" fillId="33" borderId="28" xfId="0" applyNumberFormat="1" applyFont="1" applyFill="1" applyBorder="1" applyAlignment="1" applyProtection="1">
      <alignment/>
      <protection/>
    </xf>
    <xf numFmtId="178" fontId="0" fillId="33" borderId="29"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26" xfId="0" applyNumberFormat="1" applyFont="1" applyFill="1" applyBorder="1" applyAlignment="1" applyProtection="1">
      <alignment/>
      <protection/>
    </xf>
    <xf numFmtId="178" fontId="0" fillId="33" borderId="28" xfId="0" applyNumberFormat="1" applyFont="1" applyFill="1" applyBorder="1" applyAlignment="1" applyProtection="1">
      <alignment/>
      <protection/>
    </xf>
    <xf numFmtId="0" fontId="0" fillId="33" borderId="48" xfId="0" applyNumberFormat="1" applyFont="1" applyFill="1" applyBorder="1" applyAlignment="1" applyProtection="1">
      <alignment vertical="top"/>
      <protection/>
    </xf>
    <xf numFmtId="0" fontId="6" fillId="33" borderId="41" xfId="0" applyNumberFormat="1" applyFont="1" applyFill="1" applyBorder="1" applyAlignment="1" applyProtection="1">
      <alignment/>
      <protection/>
    </xf>
    <xf numFmtId="178" fontId="6" fillId="33" borderId="139" xfId="0" applyNumberFormat="1" applyFont="1" applyFill="1" applyBorder="1" applyAlignment="1" applyProtection="1">
      <alignment/>
      <protection/>
    </xf>
    <xf numFmtId="178" fontId="6" fillId="33" borderId="140" xfId="0" applyNumberFormat="1" applyFont="1" applyFill="1" applyBorder="1" applyAlignment="1" applyProtection="1">
      <alignment/>
      <protection/>
    </xf>
    <xf numFmtId="178" fontId="6" fillId="33" borderId="141" xfId="0" applyNumberFormat="1" applyFont="1" applyFill="1" applyBorder="1" applyAlignment="1" applyProtection="1">
      <alignment/>
      <protection/>
    </xf>
    <xf numFmtId="178" fontId="6" fillId="33" borderId="142" xfId="0" applyNumberFormat="1" applyFont="1" applyFill="1" applyBorder="1" applyAlignment="1" applyProtection="1">
      <alignment/>
      <protection/>
    </xf>
    <xf numFmtId="0" fontId="26" fillId="0" borderId="0" xfId="0" applyFont="1" applyBorder="1" applyAlignment="1">
      <alignment wrapText="1"/>
    </xf>
    <xf numFmtId="0" fontId="26" fillId="0" borderId="75" xfId="0" applyFont="1" applyBorder="1" applyAlignment="1">
      <alignment vertical="top" wrapText="1"/>
    </xf>
    <xf numFmtId="0" fontId="26" fillId="0" borderId="41" xfId="0" applyFont="1" applyBorder="1" applyAlignment="1">
      <alignment vertical="top" wrapText="1"/>
    </xf>
    <xf numFmtId="0" fontId="26" fillId="0" borderId="41" xfId="0" applyFont="1" applyFill="1" applyBorder="1" applyAlignment="1">
      <alignment horizontal="center" vertical="top" wrapText="1"/>
    </xf>
    <xf numFmtId="0" fontId="26" fillId="0" borderId="74" xfId="0" applyFont="1" applyBorder="1" applyAlignment="1">
      <alignment vertical="top" wrapText="1"/>
    </xf>
    <xf numFmtId="0" fontId="6" fillId="0" borderId="0" xfId="0" applyFont="1" applyAlignment="1">
      <alignment wrapText="1"/>
    </xf>
    <xf numFmtId="0" fontId="1" fillId="0" borderId="41" xfId="0" applyFont="1" applyBorder="1" applyAlignment="1">
      <alignment horizontal="center"/>
    </xf>
    <xf numFmtId="0" fontId="6" fillId="33" borderId="0" xfId="0" applyNumberFormat="1" applyFont="1" applyFill="1" applyBorder="1" applyAlignment="1" applyProtection="1">
      <alignment wrapText="1"/>
      <protection/>
    </xf>
    <xf numFmtId="0" fontId="10" fillId="0" borderId="22" xfId="0" applyFont="1" applyBorder="1" applyAlignment="1">
      <alignment/>
    </xf>
    <xf numFmtId="0" fontId="10" fillId="33" borderId="22" xfId="0" applyFont="1" applyFill="1" applyBorder="1" applyAlignment="1">
      <alignment/>
    </xf>
    <xf numFmtId="0" fontId="10" fillId="0" borderId="22" xfId="0" applyFont="1" applyBorder="1" applyAlignment="1">
      <alignment wrapText="1"/>
    </xf>
    <xf numFmtId="176" fontId="6" fillId="0" borderId="12" xfId="0" applyNumberFormat="1" applyFont="1" applyFill="1" applyBorder="1" applyAlignment="1">
      <alignment/>
    </xf>
    <xf numFmtId="2" fontId="6" fillId="35" borderId="12" xfId="0" applyNumberFormat="1" applyFont="1" applyFill="1" applyBorder="1" applyAlignment="1">
      <alignment/>
    </xf>
    <xf numFmtId="2" fontId="0" fillId="0" borderId="27" xfId="0" applyNumberFormat="1" applyFont="1" applyFill="1" applyBorder="1" applyAlignment="1">
      <alignment/>
    </xf>
    <xf numFmtId="2" fontId="6" fillId="0" borderId="43" xfId="0" applyNumberFormat="1" applyFont="1" applyFill="1" applyBorder="1" applyAlignment="1">
      <alignment/>
    </xf>
    <xf numFmtId="2" fontId="6" fillId="0" borderId="45" xfId="0" applyNumberFormat="1" applyFont="1" applyFill="1" applyBorder="1" applyAlignment="1">
      <alignment/>
    </xf>
    <xf numFmtId="2" fontId="6" fillId="0" borderId="55" xfId="0" applyNumberFormat="1" applyFont="1" applyFill="1" applyBorder="1" applyAlignment="1">
      <alignment/>
    </xf>
    <xf numFmtId="0" fontId="0" fillId="0" borderId="58" xfId="0" applyFont="1" applyFill="1" applyBorder="1" applyAlignment="1">
      <alignment/>
    </xf>
    <xf numFmtId="0" fontId="0" fillId="0" borderId="22" xfId="0" applyFont="1" applyFill="1" applyBorder="1" applyAlignment="1">
      <alignment horizontal="left"/>
    </xf>
    <xf numFmtId="0" fontId="0" fillId="0" borderId="68" xfId="0" applyFont="1" applyFill="1" applyBorder="1" applyAlignment="1">
      <alignment horizontal="left"/>
    </xf>
    <xf numFmtId="0" fontId="0" fillId="0" borderId="143" xfId="0" applyFont="1" applyFill="1" applyBorder="1" applyAlignment="1">
      <alignment horizontal="left"/>
    </xf>
    <xf numFmtId="0" fontId="0" fillId="0" borderId="48" xfId="0" applyFont="1" applyFill="1" applyBorder="1" applyAlignment="1">
      <alignment horizontal="left"/>
    </xf>
    <xf numFmtId="0" fontId="10" fillId="0" borderId="54" xfId="56" applyFont="1" applyFill="1" applyBorder="1">
      <alignment/>
      <protection/>
    </xf>
    <xf numFmtId="0" fontId="10" fillId="0" borderId="21" xfId="56" applyFont="1" applyFill="1" applyBorder="1" applyAlignment="1">
      <alignment wrapText="1"/>
      <protection/>
    </xf>
    <xf numFmtId="0" fontId="10" fillId="0" borderId="21" xfId="56" applyFont="1" applyFill="1" applyBorder="1">
      <alignment/>
      <protection/>
    </xf>
    <xf numFmtId="0" fontId="10" fillId="0" borderId="21" xfId="56" applyFont="1" applyFill="1" applyBorder="1" applyAlignment="1">
      <alignment/>
      <protection/>
    </xf>
    <xf numFmtId="0" fontId="10" fillId="0" borderId="21" xfId="0" applyFont="1" applyFill="1" applyBorder="1" applyAlignment="1">
      <alignment wrapText="1"/>
    </xf>
    <xf numFmtId="0" fontId="10" fillId="0" borderId="21" xfId="56" applyFont="1" applyFill="1" applyBorder="1" applyAlignment="1">
      <alignment vertical="top" wrapText="1"/>
      <protection/>
    </xf>
    <xf numFmtId="0" fontId="10" fillId="0" borderId="29" xfId="56" applyFont="1" applyFill="1" applyBorder="1" applyAlignment="1">
      <alignment vertical="top" wrapText="1"/>
      <protection/>
    </xf>
    <xf numFmtId="0" fontId="8" fillId="0" borderId="21" xfId="56" applyFont="1" applyFill="1" applyBorder="1" applyAlignment="1">
      <alignment vertical="top" wrapText="1"/>
      <protection/>
    </xf>
    <xf numFmtId="0" fontId="10" fillId="0" borderId="44" xfId="56" applyFont="1" applyFill="1" applyBorder="1">
      <alignment/>
      <protection/>
    </xf>
    <xf numFmtId="178" fontId="6" fillId="33" borderId="20" xfId="0" applyNumberFormat="1" applyFont="1" applyFill="1" applyBorder="1" applyAlignment="1">
      <alignment horizontal="right"/>
    </xf>
    <xf numFmtId="178" fontId="0" fillId="0" borderId="20" xfId="0" applyNumberFormat="1" applyFont="1" applyFill="1" applyBorder="1" applyAlignment="1">
      <alignment/>
    </xf>
    <xf numFmtId="178" fontId="0" fillId="0" borderId="20" xfId="0" applyNumberFormat="1" applyFont="1" applyBorder="1" applyAlignment="1">
      <alignment vertical="top"/>
    </xf>
    <xf numFmtId="178" fontId="6" fillId="0" borderId="64" xfId="0" applyNumberFormat="1" applyFont="1" applyBorder="1" applyAlignment="1">
      <alignment/>
    </xf>
    <xf numFmtId="0" fontId="6" fillId="0" borderId="66" xfId="56" applyFont="1" applyBorder="1" applyAlignment="1">
      <alignment horizontal="left" vertical="center" wrapText="1"/>
      <protection/>
    </xf>
    <xf numFmtId="0" fontId="0" fillId="33" borderId="19" xfId="56" applyFont="1" applyFill="1" applyBorder="1" applyAlignment="1">
      <alignment horizontal="left" vertical="center" wrapText="1"/>
      <protection/>
    </xf>
    <xf numFmtId="0" fontId="6" fillId="33" borderId="19" xfId="0" applyFont="1" applyFill="1" applyBorder="1" applyAlignment="1">
      <alignment/>
    </xf>
    <xf numFmtId="0" fontId="0" fillId="33" borderId="19" xfId="0" applyFont="1" applyFill="1" applyBorder="1" applyAlignment="1">
      <alignment/>
    </xf>
    <xf numFmtId="0" fontId="0" fillId="0" borderId="19" xfId="0" applyFont="1" applyFill="1" applyBorder="1" applyAlignment="1">
      <alignment/>
    </xf>
    <xf numFmtId="0" fontId="6" fillId="0" borderId="19" xfId="0" applyFont="1" applyBorder="1" applyAlignment="1">
      <alignment horizontal="left" vertical="center" wrapText="1"/>
    </xf>
    <xf numFmtId="0" fontId="0" fillId="0" borderId="19" xfId="0" applyFont="1" applyBorder="1" applyAlignment="1">
      <alignment wrapText="1"/>
    </xf>
    <xf numFmtId="0" fontId="0" fillId="0" borderId="19" xfId="0" applyFont="1" applyFill="1" applyBorder="1" applyAlignment="1">
      <alignment wrapText="1"/>
    </xf>
    <xf numFmtId="0" fontId="0" fillId="0" borderId="19" xfId="0" applyFont="1" applyBorder="1" applyAlignment="1">
      <alignment vertical="top" wrapText="1"/>
    </xf>
    <xf numFmtId="0" fontId="0" fillId="33" borderId="19" xfId="0" applyFont="1" applyFill="1" applyBorder="1" applyAlignment="1">
      <alignment wrapText="1"/>
    </xf>
    <xf numFmtId="0" fontId="0" fillId="0" borderId="19" xfId="0" applyBorder="1" applyAlignment="1">
      <alignment wrapText="1"/>
    </xf>
    <xf numFmtId="0" fontId="0" fillId="0" borderId="19" xfId="0" applyFont="1" applyBorder="1" applyAlignment="1">
      <alignment wrapText="1"/>
    </xf>
    <xf numFmtId="0" fontId="6" fillId="0" borderId="19" xfId="0" applyFont="1" applyBorder="1" applyAlignment="1">
      <alignment/>
    </xf>
    <xf numFmtId="0" fontId="6" fillId="33" borderId="19" xfId="0" applyFont="1" applyFill="1" applyBorder="1" applyAlignment="1">
      <alignment wrapText="1"/>
    </xf>
    <xf numFmtId="0" fontId="6" fillId="33" borderId="25" xfId="0" applyFont="1" applyFill="1" applyBorder="1" applyAlignment="1">
      <alignment/>
    </xf>
    <xf numFmtId="0" fontId="6" fillId="33" borderId="51" xfId="0" applyFont="1" applyFill="1" applyBorder="1" applyAlignment="1">
      <alignment wrapText="1"/>
    </xf>
    <xf numFmtId="0" fontId="6" fillId="33" borderId="25" xfId="0" applyFont="1" applyFill="1" applyBorder="1" applyAlignment="1">
      <alignment/>
    </xf>
    <xf numFmtId="0" fontId="6" fillId="0" borderId="65" xfId="0" applyFont="1" applyFill="1" applyBorder="1" applyAlignment="1">
      <alignment/>
    </xf>
    <xf numFmtId="0" fontId="6" fillId="33" borderId="143" xfId="0" applyNumberFormat="1" applyFont="1" applyFill="1" applyBorder="1" applyAlignment="1" applyProtection="1">
      <alignment wrapText="1"/>
      <protection/>
    </xf>
    <xf numFmtId="0" fontId="9" fillId="33" borderId="104" xfId="0" applyNumberFormat="1" applyFont="1" applyFill="1" applyBorder="1" applyAlignment="1" applyProtection="1">
      <alignment/>
      <protection/>
    </xf>
    <xf numFmtId="0" fontId="6" fillId="33" borderId="104" xfId="0" applyNumberFormat="1" applyFont="1" applyFill="1" applyBorder="1" applyAlignment="1" applyProtection="1">
      <alignment/>
      <protection/>
    </xf>
    <xf numFmtId="0" fontId="6" fillId="33" borderId="104" xfId="0" applyNumberFormat="1" applyFont="1" applyFill="1" applyBorder="1" applyAlignment="1" applyProtection="1">
      <alignment wrapText="1"/>
      <protection/>
    </xf>
    <xf numFmtId="0" fontId="6" fillId="33" borderId="138" xfId="0" applyNumberFormat="1" applyFont="1" applyFill="1" applyBorder="1" applyAlignment="1" applyProtection="1">
      <alignment/>
      <protection/>
    </xf>
    <xf numFmtId="178" fontId="6" fillId="33" borderId="144" xfId="0" applyNumberFormat="1" applyFont="1" applyFill="1" applyBorder="1" applyAlignment="1" applyProtection="1">
      <alignment/>
      <protection/>
    </xf>
    <xf numFmtId="178" fontId="6" fillId="33" borderId="145" xfId="0" applyNumberFormat="1" applyFont="1" applyFill="1" applyBorder="1" applyAlignment="1" applyProtection="1">
      <alignment/>
      <protection/>
    </xf>
    <xf numFmtId="178" fontId="6" fillId="33" borderId="146" xfId="0" applyNumberFormat="1" applyFont="1" applyFill="1" applyBorder="1" applyAlignment="1" applyProtection="1">
      <alignment/>
      <protection/>
    </xf>
    <xf numFmtId="178" fontId="6" fillId="33" borderId="147" xfId="0" applyNumberFormat="1" applyFont="1" applyFill="1" applyBorder="1" applyAlignment="1" applyProtection="1">
      <alignment/>
      <protection/>
    </xf>
    <xf numFmtId="178" fontId="6" fillId="33" borderId="148" xfId="0" applyNumberFormat="1" applyFont="1" applyFill="1" applyBorder="1" applyAlignment="1" applyProtection="1">
      <alignment/>
      <protection/>
    </xf>
    <xf numFmtId="178" fontId="6" fillId="33" borderId="149" xfId="0" applyNumberFormat="1" applyFont="1" applyFill="1" applyBorder="1" applyAlignment="1" applyProtection="1">
      <alignment/>
      <protection/>
    </xf>
    <xf numFmtId="178" fontId="6" fillId="33" borderId="150" xfId="0" applyNumberFormat="1" applyFont="1" applyFill="1" applyBorder="1" applyAlignment="1" applyProtection="1">
      <alignment/>
      <protection/>
    </xf>
    <xf numFmtId="178" fontId="6" fillId="33" borderId="151" xfId="0" applyNumberFormat="1" applyFont="1" applyFill="1" applyBorder="1" applyAlignment="1" applyProtection="1">
      <alignment/>
      <protection/>
    </xf>
    <xf numFmtId="178" fontId="6" fillId="33" borderId="47" xfId="0" applyNumberFormat="1" applyFont="1" applyFill="1" applyBorder="1" applyAlignment="1" applyProtection="1">
      <alignment/>
      <protection/>
    </xf>
    <xf numFmtId="178" fontId="0" fillId="33" borderId="150" xfId="0" applyNumberFormat="1" applyFont="1" applyFill="1" applyBorder="1" applyAlignment="1" applyProtection="1">
      <alignment/>
      <protection/>
    </xf>
    <xf numFmtId="178" fontId="0" fillId="33" borderId="151" xfId="0" applyNumberFormat="1" applyFont="1" applyFill="1" applyBorder="1" applyAlignment="1" applyProtection="1">
      <alignment/>
      <protection/>
    </xf>
    <xf numFmtId="178" fontId="0" fillId="33" borderId="42" xfId="0" applyNumberFormat="1" applyFont="1" applyFill="1" applyBorder="1" applyAlignment="1" applyProtection="1">
      <alignment/>
      <protection/>
    </xf>
    <xf numFmtId="0" fontId="9" fillId="0" borderId="19" xfId="0" applyFont="1" applyFill="1" applyBorder="1" applyAlignment="1">
      <alignment wrapText="1"/>
    </xf>
    <xf numFmtId="178" fontId="0" fillId="0" borderId="12" xfId="0" applyNumberFormat="1" applyFont="1" applyFill="1" applyBorder="1" applyAlignment="1" applyProtection="1">
      <alignment/>
      <protection/>
    </xf>
    <xf numFmtId="178" fontId="0" fillId="0" borderId="86" xfId="0" applyNumberFormat="1" applyFont="1" applyFill="1" applyBorder="1" applyAlignment="1" applyProtection="1">
      <alignment/>
      <protection/>
    </xf>
    <xf numFmtId="0" fontId="0" fillId="0" borderId="98" xfId="0" applyNumberFormat="1" applyFont="1" applyFill="1" applyBorder="1" applyAlignment="1" applyProtection="1">
      <alignment vertical="top"/>
      <protection/>
    </xf>
    <xf numFmtId="0" fontId="6" fillId="0" borderId="109" xfId="0" applyNumberFormat="1" applyFont="1" applyFill="1" applyBorder="1" applyAlignment="1" applyProtection="1">
      <alignment/>
      <protection/>
    </xf>
    <xf numFmtId="178" fontId="6" fillId="0" borderId="84" xfId="0" applyNumberFormat="1" applyFont="1" applyFill="1" applyBorder="1" applyAlignment="1" applyProtection="1">
      <alignment/>
      <protection/>
    </xf>
    <xf numFmtId="178" fontId="6" fillId="0" borderId="86" xfId="0" applyNumberFormat="1" applyFont="1" applyFill="1" applyBorder="1" applyAlignment="1" applyProtection="1">
      <alignment/>
      <protection/>
    </xf>
    <xf numFmtId="178" fontId="6" fillId="0" borderId="102" xfId="0" applyNumberFormat="1" applyFont="1" applyFill="1" applyBorder="1" applyAlignment="1" applyProtection="1">
      <alignment/>
      <protection/>
    </xf>
    <xf numFmtId="178" fontId="6" fillId="0" borderId="103" xfId="0" applyNumberFormat="1" applyFont="1" applyFill="1" applyBorder="1" applyAlignment="1" applyProtection="1">
      <alignment/>
      <protection/>
    </xf>
    <xf numFmtId="0" fontId="9" fillId="0" borderId="114" xfId="0" applyNumberFormat="1" applyFont="1" applyFill="1" applyBorder="1" applyAlignment="1" applyProtection="1">
      <alignment/>
      <protection/>
    </xf>
    <xf numFmtId="178" fontId="0" fillId="0" borderId="84" xfId="0" applyNumberFormat="1" applyFont="1" applyFill="1" applyBorder="1" applyAlignment="1" applyProtection="1">
      <alignment/>
      <protection/>
    </xf>
    <xf numFmtId="178" fontId="0" fillId="0" borderId="86" xfId="0" applyNumberFormat="1" applyFont="1" applyFill="1" applyBorder="1" applyAlignment="1" applyProtection="1">
      <alignment/>
      <protection/>
    </xf>
    <xf numFmtId="178" fontId="0" fillId="0" borderId="85" xfId="0" applyNumberFormat="1" applyFont="1" applyFill="1" applyBorder="1" applyAlignment="1" applyProtection="1">
      <alignment/>
      <protection/>
    </xf>
    <xf numFmtId="178" fontId="0" fillId="0" borderId="102" xfId="0" applyNumberFormat="1" applyFont="1" applyFill="1" applyBorder="1" applyAlignment="1" applyProtection="1">
      <alignment/>
      <protection/>
    </xf>
    <xf numFmtId="0" fontId="6" fillId="0" borderId="19" xfId="0" applyFont="1" applyFill="1" applyBorder="1" applyAlignment="1">
      <alignment/>
    </xf>
    <xf numFmtId="178" fontId="6" fillId="0" borderId="20" xfId="0" applyNumberFormat="1" applyFont="1" applyFill="1" applyBorder="1" applyAlignment="1">
      <alignment/>
    </xf>
    <xf numFmtId="178" fontId="6" fillId="0" borderId="12" xfId="0" applyNumberFormat="1" applyFont="1" applyFill="1" applyBorder="1" applyAlignment="1">
      <alignment/>
    </xf>
    <xf numFmtId="178" fontId="0" fillId="0" borderId="12" xfId="0" applyNumberFormat="1" applyFont="1" applyFill="1" applyBorder="1" applyAlignment="1">
      <alignment/>
    </xf>
    <xf numFmtId="0" fontId="0" fillId="33" borderId="152" xfId="0" applyFill="1" applyBorder="1" applyAlignment="1">
      <alignment/>
    </xf>
    <xf numFmtId="178" fontId="6" fillId="33" borderId="20" xfId="56" applyNumberFormat="1" applyFont="1" applyFill="1" applyBorder="1" applyAlignment="1">
      <alignment horizontal="center"/>
      <protection/>
    </xf>
    <xf numFmtId="178" fontId="6" fillId="33" borderId="26" xfId="56" applyNumberFormat="1" applyFont="1" applyFill="1" applyBorder="1" applyAlignment="1">
      <alignment horizontal="center"/>
      <protection/>
    </xf>
    <xf numFmtId="178" fontId="6" fillId="33" borderId="64" xfId="56" applyNumberFormat="1" applyFont="1" applyFill="1" applyBorder="1" applyAlignment="1">
      <alignment horizontal="center"/>
      <protection/>
    </xf>
    <xf numFmtId="0" fontId="6" fillId="33" borderId="153" xfId="0" applyFont="1" applyFill="1" applyBorder="1" applyAlignment="1">
      <alignment/>
    </xf>
    <xf numFmtId="0" fontId="0" fillId="33" borderId="12" xfId="0" applyFill="1" applyBorder="1" applyAlignment="1">
      <alignment/>
    </xf>
    <xf numFmtId="0" fontId="0" fillId="33" borderId="12" xfId="56" applyFont="1" applyFill="1" applyBorder="1">
      <alignment/>
      <protection/>
    </xf>
    <xf numFmtId="0" fontId="0" fillId="33" borderId="12" xfId="0" applyFont="1" applyFill="1" applyBorder="1" applyAlignment="1">
      <alignment/>
    </xf>
    <xf numFmtId="0" fontId="0" fillId="33" borderId="12" xfId="0" applyNumberFormat="1" applyFont="1" applyFill="1" applyBorder="1" applyAlignment="1" applyProtection="1">
      <alignment/>
      <protection/>
    </xf>
    <xf numFmtId="0" fontId="0" fillId="33" borderId="27" xfId="0" applyFont="1" applyFill="1" applyBorder="1" applyAlignment="1">
      <alignment vertical="center" wrapText="1"/>
    </xf>
    <xf numFmtId="0" fontId="0" fillId="33" borderId="30" xfId="0" applyFont="1" applyFill="1" applyBorder="1" applyAlignment="1">
      <alignment vertical="center" wrapText="1"/>
    </xf>
    <xf numFmtId="178" fontId="6" fillId="33" borderId="154" xfId="56" applyNumberFormat="1" applyFont="1" applyFill="1" applyBorder="1" applyAlignment="1">
      <alignment horizontal="center"/>
      <protection/>
    </xf>
    <xf numFmtId="178" fontId="6" fillId="33" borderId="154" xfId="0" applyNumberFormat="1" applyFont="1" applyFill="1" applyBorder="1" applyAlignment="1">
      <alignment horizontal="center"/>
    </xf>
    <xf numFmtId="178" fontId="6" fillId="33" borderId="155" xfId="0" applyNumberFormat="1" applyFont="1" applyFill="1" applyBorder="1" applyAlignment="1">
      <alignment horizontal="center"/>
    </xf>
    <xf numFmtId="0" fontId="0" fillId="33" borderId="17" xfId="0" applyFill="1" applyBorder="1" applyAlignment="1">
      <alignment/>
    </xf>
    <xf numFmtId="0" fontId="0" fillId="33" borderId="16" xfId="0" applyFont="1" applyFill="1" applyBorder="1" applyAlignment="1">
      <alignment wrapText="1"/>
    </xf>
    <xf numFmtId="178" fontId="6" fillId="33" borderId="15" xfId="56" applyNumberFormat="1" applyFont="1" applyFill="1" applyBorder="1" applyAlignment="1">
      <alignment horizontal="center"/>
      <protection/>
    </xf>
    <xf numFmtId="178" fontId="0" fillId="33" borderId="16" xfId="0" applyNumberFormat="1" applyFont="1" applyFill="1" applyBorder="1" applyAlignment="1">
      <alignment horizontal="center" vertical="center" wrapText="1"/>
    </xf>
    <xf numFmtId="178" fontId="0" fillId="33" borderId="18" xfId="0" applyNumberFormat="1" applyFont="1" applyFill="1" applyBorder="1" applyAlignment="1">
      <alignment horizontal="center" vertical="center" wrapText="1"/>
    </xf>
    <xf numFmtId="0" fontId="10" fillId="0" borderId="22" xfId="56" applyFont="1" applyFill="1" applyBorder="1">
      <alignment/>
      <protection/>
    </xf>
    <xf numFmtId="178" fontId="0" fillId="33" borderId="16" xfId="0" applyNumberFormat="1" applyFont="1" applyFill="1" applyBorder="1" applyAlignment="1">
      <alignment vertical="center" wrapText="1"/>
    </xf>
    <xf numFmtId="2" fontId="6" fillId="33" borderId="43" xfId="0" applyNumberFormat="1" applyFont="1" applyFill="1" applyBorder="1" applyAlignment="1">
      <alignment/>
    </xf>
    <xf numFmtId="0" fontId="6" fillId="0" borderId="26" xfId="45" applyFont="1" applyFill="1" applyBorder="1" applyAlignment="1">
      <alignment vertical="top"/>
      <protection/>
    </xf>
    <xf numFmtId="178" fontId="6" fillId="0" borderId="56" xfId="45" applyNumberFormat="1" applyFont="1" applyFill="1" applyBorder="1">
      <alignment/>
      <protection/>
    </xf>
    <xf numFmtId="0" fontId="0" fillId="0" borderId="44" xfId="45" applyBorder="1">
      <alignment/>
      <protection/>
    </xf>
    <xf numFmtId="0" fontId="0" fillId="0" borderId="12" xfId="45" applyFont="1" applyFill="1" applyBorder="1" applyAlignment="1">
      <alignment/>
      <protection/>
    </xf>
    <xf numFmtId="178" fontId="0" fillId="33" borderId="24" xfId="0" applyNumberFormat="1" applyFont="1" applyFill="1" applyBorder="1" applyAlignment="1">
      <alignment/>
    </xf>
    <xf numFmtId="0" fontId="0" fillId="33" borderId="109" xfId="0" applyNumberFormat="1" applyFont="1" applyFill="1" applyBorder="1" applyAlignment="1" applyProtection="1">
      <alignment wrapText="1"/>
      <protection/>
    </xf>
    <xf numFmtId="0" fontId="6" fillId="0" borderId="19" xfId="0" applyFont="1" applyBorder="1" applyAlignment="1">
      <alignment vertical="top" wrapText="1"/>
    </xf>
    <xf numFmtId="0" fontId="9" fillId="0" borderId="22" xfId="0" applyFont="1" applyFill="1" applyBorder="1" applyAlignment="1">
      <alignment wrapText="1"/>
    </xf>
    <xf numFmtId="0" fontId="9" fillId="33" borderId="51" xfId="0" applyFont="1" applyFill="1" applyBorder="1" applyAlignment="1">
      <alignment/>
    </xf>
    <xf numFmtId="178" fontId="0" fillId="33" borderId="10" xfId="45" applyNumberFormat="1" applyFont="1" applyFill="1" applyBorder="1">
      <alignment/>
      <protection/>
    </xf>
    <xf numFmtId="178" fontId="6" fillId="0" borderId="50" xfId="0" applyNumberFormat="1" applyFont="1" applyFill="1" applyBorder="1" applyAlignment="1">
      <alignment/>
    </xf>
    <xf numFmtId="178" fontId="6" fillId="0" borderId="43" xfId="0" applyNumberFormat="1" applyFont="1" applyFill="1" applyBorder="1" applyAlignment="1">
      <alignment/>
    </xf>
    <xf numFmtId="0" fontId="6" fillId="0" borderId="12" xfId="0" applyFont="1" applyBorder="1" applyAlignment="1">
      <alignment vertical="top" wrapText="1"/>
    </xf>
    <xf numFmtId="0" fontId="0" fillId="0" borderId="10" xfId="0" applyBorder="1" applyAlignment="1">
      <alignment/>
    </xf>
    <xf numFmtId="0" fontId="6" fillId="0" borderId="22" xfId="0" applyFont="1" applyBorder="1" applyAlignment="1">
      <alignment/>
    </xf>
    <xf numFmtId="0" fontId="0" fillId="0" borderId="68" xfId="0" applyFont="1" applyBorder="1" applyAlignment="1">
      <alignment wrapText="1"/>
    </xf>
    <xf numFmtId="178" fontId="0" fillId="0" borderId="11" xfId="0" applyNumberFormat="1" applyFont="1" applyBorder="1" applyAlignment="1">
      <alignment/>
    </xf>
    <xf numFmtId="0" fontId="0" fillId="0" borderId="0" xfId="0" applyFont="1" applyAlignment="1">
      <alignment/>
    </xf>
    <xf numFmtId="16" fontId="0" fillId="0" borderId="0" xfId="0" applyNumberFormat="1" applyFont="1" applyAlignment="1">
      <alignment/>
    </xf>
    <xf numFmtId="0" fontId="0" fillId="0" borderId="0" xfId="0" applyFont="1" applyFill="1" applyBorder="1" applyAlignment="1">
      <alignment/>
    </xf>
    <xf numFmtId="0" fontId="6" fillId="0" borderId="0" xfId="0" applyFont="1" applyFill="1" applyBorder="1" applyAlignment="1">
      <alignment/>
    </xf>
    <xf numFmtId="16" fontId="0" fillId="33" borderId="0" xfId="0" applyNumberFormat="1" applyFont="1" applyFill="1" applyBorder="1" applyAlignment="1" applyProtection="1">
      <alignment/>
      <protection/>
    </xf>
    <xf numFmtId="0" fontId="0" fillId="0" borderId="0" xfId="0" applyFont="1" applyAlignment="1">
      <alignment wrapText="1"/>
    </xf>
    <xf numFmtId="182" fontId="27" fillId="0" borderId="73" xfId="0" applyNumberFormat="1" applyFont="1" applyFill="1" applyBorder="1" applyAlignment="1">
      <alignment horizontal="center" vertical="top" wrapText="1"/>
    </xf>
    <xf numFmtId="0" fontId="1" fillId="0" borderId="66" xfId="0" applyFont="1" applyBorder="1" applyAlignment="1">
      <alignment wrapText="1"/>
    </xf>
    <xf numFmtId="0" fontId="1" fillId="0" borderId="12" xfId="0" applyFont="1" applyBorder="1" applyAlignment="1">
      <alignment wrapText="1"/>
    </xf>
    <xf numFmtId="0" fontId="26" fillId="0" borderId="73" xfId="0" applyFont="1" applyFill="1" applyBorder="1" applyAlignment="1">
      <alignment vertical="top" wrapText="1"/>
    </xf>
    <xf numFmtId="0" fontId="26" fillId="0" borderId="41" xfId="0" applyFont="1" applyFill="1" applyBorder="1" applyAlignment="1">
      <alignment vertical="top" wrapText="1"/>
    </xf>
    <xf numFmtId="0" fontId="26" fillId="0" borderId="41" xfId="0" applyFont="1" applyFill="1" applyBorder="1" applyAlignment="1">
      <alignment wrapText="1"/>
    </xf>
    <xf numFmtId="0" fontId="26" fillId="0" borderId="73" xfId="0" applyFont="1" applyFill="1" applyBorder="1" applyAlignment="1">
      <alignment horizontal="center"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182" fontId="24" fillId="0" borderId="73" xfId="0" applyNumberFormat="1" applyFont="1" applyFill="1" applyBorder="1" applyAlignment="1">
      <alignment horizontal="center" vertical="top" wrapText="1"/>
    </xf>
    <xf numFmtId="0" fontId="1" fillId="0" borderId="65" xfId="0" applyFont="1" applyBorder="1" applyAlignment="1">
      <alignment vertical="top" wrapText="1"/>
    </xf>
    <xf numFmtId="0" fontId="2" fillId="0" borderId="0" xfId="0" applyFont="1" applyBorder="1" applyAlignment="1">
      <alignment vertical="top" wrapText="1"/>
    </xf>
    <xf numFmtId="181" fontId="2" fillId="0" borderId="70" xfId="0" applyNumberFormat="1" applyFont="1" applyFill="1" applyBorder="1" applyAlignment="1">
      <alignment horizontal="center" vertical="top" wrapText="1"/>
    </xf>
    <xf numFmtId="181" fontId="1" fillId="0" borderId="66" xfId="0" applyNumberFormat="1" applyFont="1" applyFill="1" applyBorder="1" applyAlignment="1">
      <alignment horizontal="center"/>
    </xf>
    <xf numFmtId="181" fontId="1" fillId="0" borderId="19" xfId="0" applyNumberFormat="1" applyFont="1" applyFill="1" applyBorder="1" applyAlignment="1">
      <alignment horizontal="center"/>
    </xf>
    <xf numFmtId="182" fontId="1" fillId="0" borderId="73" xfId="0" applyNumberFormat="1" applyFont="1" applyFill="1" applyBorder="1" applyAlignment="1">
      <alignment horizontal="center"/>
    </xf>
    <xf numFmtId="182" fontId="0" fillId="0" borderId="0" xfId="0" applyNumberFormat="1" applyAlignment="1">
      <alignment/>
    </xf>
    <xf numFmtId="0" fontId="0" fillId="0" borderId="29" xfId="0" applyBorder="1" applyAlignment="1">
      <alignment/>
    </xf>
    <xf numFmtId="0" fontId="0" fillId="0" borderId="27" xfId="0" applyBorder="1" applyAlignment="1">
      <alignment/>
    </xf>
    <xf numFmtId="0" fontId="0" fillId="0" borderId="27" xfId="0" applyFont="1" applyBorder="1" applyAlignment="1">
      <alignment/>
    </xf>
    <xf numFmtId="0" fontId="6" fillId="0" borderId="12" xfId="0" applyFont="1" applyBorder="1" applyAlignment="1">
      <alignment/>
    </xf>
    <xf numFmtId="0" fontId="6" fillId="0" borderId="12" xfId="0" applyFont="1" applyFill="1" applyBorder="1" applyAlignment="1">
      <alignment/>
    </xf>
    <xf numFmtId="0" fontId="78" fillId="0" borderId="41" xfId="0" applyFont="1" applyBorder="1" applyAlignment="1">
      <alignment vertical="center"/>
    </xf>
    <xf numFmtId="0" fontId="79" fillId="0" borderId="42" xfId="0" applyFont="1" applyBorder="1" applyAlignment="1">
      <alignment horizontal="center" vertical="center" wrapText="1"/>
    </xf>
    <xf numFmtId="0" fontId="78" fillId="0" borderId="42" xfId="0" applyFont="1" applyBorder="1" applyAlignment="1">
      <alignment horizontal="center" vertical="center"/>
    </xf>
    <xf numFmtId="0" fontId="78" fillId="0" borderId="73" xfId="0" applyFont="1" applyFill="1" applyBorder="1" applyAlignment="1">
      <alignment vertical="center"/>
    </xf>
    <xf numFmtId="0" fontId="79" fillId="0" borderId="74" xfId="0" applyFont="1" applyFill="1" applyBorder="1" applyAlignment="1">
      <alignment vertical="center" wrapText="1"/>
    </xf>
    <xf numFmtId="0" fontId="80" fillId="0" borderId="74" xfId="0" applyFont="1" applyFill="1" applyBorder="1" applyAlignment="1">
      <alignment vertical="center" wrapText="1"/>
    </xf>
    <xf numFmtId="0" fontId="81" fillId="0" borderId="74" xfId="0" applyFont="1" applyFill="1" applyBorder="1" applyAlignment="1">
      <alignment vertical="center"/>
    </xf>
    <xf numFmtId="0" fontId="81" fillId="0" borderId="74" xfId="0" applyFont="1" applyFill="1" applyBorder="1" applyAlignment="1">
      <alignment vertical="center" wrapText="1"/>
    </xf>
    <xf numFmtId="0" fontId="0" fillId="0" borderId="73" xfId="0" applyFont="1" applyFill="1" applyBorder="1" applyAlignment="1">
      <alignment vertical="center"/>
    </xf>
    <xf numFmtId="0" fontId="27" fillId="0" borderId="74" xfId="0" applyFont="1" applyFill="1" applyBorder="1" applyAlignment="1">
      <alignment vertical="center" wrapText="1"/>
    </xf>
    <xf numFmtId="0" fontId="2" fillId="0" borderId="74" xfId="0" applyFont="1" applyFill="1" applyBorder="1" applyAlignment="1">
      <alignment vertical="center" wrapText="1"/>
    </xf>
    <xf numFmtId="0" fontId="79" fillId="0" borderId="74" xfId="0" applyFont="1" applyFill="1" applyBorder="1" applyAlignment="1">
      <alignment vertical="center"/>
    </xf>
    <xf numFmtId="0" fontId="81" fillId="0" borderId="41" xfId="0" applyFont="1" applyFill="1" applyBorder="1" applyAlignment="1">
      <alignment vertical="center" wrapText="1"/>
    </xf>
    <xf numFmtId="0" fontId="81" fillId="0" borderId="42" xfId="0" applyFont="1" applyFill="1" applyBorder="1" applyAlignment="1">
      <alignment vertical="center" wrapText="1"/>
    </xf>
    <xf numFmtId="0" fontId="1" fillId="0" borderId="41" xfId="0" applyFont="1" applyFill="1" applyBorder="1" applyAlignment="1">
      <alignment wrapText="1"/>
    </xf>
    <xf numFmtId="0" fontId="78" fillId="0" borderId="65" xfId="0" applyFont="1" applyFill="1" applyBorder="1" applyAlignment="1">
      <alignment vertical="center"/>
    </xf>
    <xf numFmtId="0" fontId="81" fillId="0" borderId="63" xfId="0" applyFont="1" applyFill="1" applyBorder="1" applyAlignment="1">
      <alignment vertical="center" wrapText="1"/>
    </xf>
    <xf numFmtId="0" fontId="81" fillId="0" borderId="63" xfId="0" applyFont="1" applyFill="1" applyBorder="1" applyAlignment="1">
      <alignment vertical="center"/>
    </xf>
    <xf numFmtId="0" fontId="0" fillId="0" borderId="44" xfId="0" applyFill="1" applyBorder="1" applyAlignment="1">
      <alignment/>
    </xf>
    <xf numFmtId="0" fontId="24" fillId="0" borderId="47" xfId="0" applyFont="1" applyFill="1" applyBorder="1" applyAlignment="1">
      <alignment/>
    </xf>
    <xf numFmtId="178" fontId="24" fillId="0" borderId="41" xfId="0" applyNumberFormat="1" applyFont="1" applyFill="1" applyBorder="1" applyAlignment="1">
      <alignment/>
    </xf>
    <xf numFmtId="0" fontId="6" fillId="0" borderId="12" xfId="0" applyFont="1" applyBorder="1" applyAlignment="1">
      <alignment wrapText="1"/>
    </xf>
    <xf numFmtId="178" fontId="0" fillId="0" borderId="20" xfId="0" applyNumberFormat="1" applyFont="1" applyBorder="1" applyAlignment="1">
      <alignment/>
    </xf>
    <xf numFmtId="178" fontId="0" fillId="33" borderId="11" xfId="0" applyNumberFormat="1" applyFont="1" applyFill="1" applyBorder="1" applyAlignment="1">
      <alignment/>
    </xf>
    <xf numFmtId="178" fontId="0" fillId="0" borderId="21" xfId="0" applyNumberFormat="1" applyFont="1" applyBorder="1" applyAlignment="1">
      <alignment/>
    </xf>
    <xf numFmtId="178" fontId="0" fillId="0" borderId="10" xfId="0" applyNumberFormat="1" applyFont="1" applyBorder="1" applyAlignment="1">
      <alignment/>
    </xf>
    <xf numFmtId="0" fontId="0" fillId="0" borderId="44" xfId="0" applyBorder="1" applyAlignment="1">
      <alignment/>
    </xf>
    <xf numFmtId="0" fontId="0" fillId="0" borderId="43" xfId="0" applyBorder="1" applyAlignment="1">
      <alignment/>
    </xf>
    <xf numFmtId="0" fontId="30" fillId="0" borderId="43" xfId="0" applyFont="1" applyBorder="1" applyAlignment="1">
      <alignment/>
    </xf>
    <xf numFmtId="0" fontId="6" fillId="0" borderId="32" xfId="0" applyFont="1" applyBorder="1" applyAlignment="1">
      <alignment vertical="top" wrapText="1"/>
    </xf>
    <xf numFmtId="0" fontId="6" fillId="0" borderId="32" xfId="0" applyFont="1" applyBorder="1" applyAlignment="1">
      <alignment/>
    </xf>
    <xf numFmtId="0" fontId="6" fillId="0" borderId="40" xfId="0" applyFont="1" applyBorder="1" applyAlignment="1">
      <alignment/>
    </xf>
    <xf numFmtId="0" fontId="6" fillId="0" borderId="10" xfId="0" applyFont="1" applyBorder="1" applyAlignment="1">
      <alignment/>
    </xf>
    <xf numFmtId="0" fontId="6" fillId="33" borderId="10" xfId="0" applyFont="1" applyFill="1" applyBorder="1" applyAlignment="1">
      <alignment/>
    </xf>
    <xf numFmtId="0" fontId="6" fillId="0" borderId="12" xfId="0" applyFont="1" applyBorder="1" applyAlignment="1">
      <alignment vertical="top"/>
    </xf>
    <xf numFmtId="0" fontId="6" fillId="0" borderId="12" xfId="0" applyFont="1" applyFill="1" applyBorder="1" applyAlignment="1">
      <alignment vertical="top"/>
    </xf>
    <xf numFmtId="0" fontId="6" fillId="0" borderId="12" xfId="0" applyFont="1" applyFill="1" applyBorder="1" applyAlignment="1">
      <alignment vertical="top" wrapText="1"/>
    </xf>
    <xf numFmtId="178" fontId="0" fillId="33" borderId="79" xfId="0" applyNumberFormat="1" applyFont="1" applyFill="1" applyBorder="1" applyAlignment="1" applyProtection="1">
      <alignment/>
      <protection/>
    </xf>
    <xf numFmtId="0" fontId="6" fillId="0" borderId="22" xfId="0" applyFont="1" applyBorder="1" applyAlignment="1">
      <alignment vertical="top" wrapText="1"/>
    </xf>
    <xf numFmtId="178" fontId="6" fillId="33" borderId="156" xfId="0" applyNumberFormat="1" applyFont="1" applyFill="1" applyBorder="1" applyAlignment="1" applyProtection="1">
      <alignment/>
      <protection/>
    </xf>
    <xf numFmtId="178" fontId="0" fillId="33" borderId="157" xfId="0" applyNumberFormat="1" applyFont="1" applyFill="1" applyBorder="1" applyAlignment="1" applyProtection="1">
      <alignment/>
      <protection/>
    </xf>
    <xf numFmtId="0" fontId="9" fillId="33" borderId="22" xfId="0" applyFont="1" applyFill="1" applyBorder="1" applyAlignment="1">
      <alignment wrapText="1"/>
    </xf>
    <xf numFmtId="0" fontId="9" fillId="33" borderId="129" xfId="0" applyNumberFormat="1" applyFont="1" applyFill="1" applyBorder="1" applyAlignment="1" applyProtection="1">
      <alignment/>
      <protection/>
    </xf>
    <xf numFmtId="178" fontId="6" fillId="33" borderId="52" xfId="0" applyNumberFormat="1" applyFont="1" applyFill="1" applyBorder="1" applyAlignment="1" applyProtection="1">
      <alignment/>
      <protection/>
    </xf>
    <xf numFmtId="178" fontId="6" fillId="33" borderId="158" xfId="0" applyNumberFormat="1" applyFont="1" applyFill="1" applyBorder="1" applyAlignment="1" applyProtection="1">
      <alignment/>
      <protection/>
    </xf>
    <xf numFmtId="178" fontId="6" fillId="33" borderId="159" xfId="0" applyNumberFormat="1" applyFont="1" applyFill="1" applyBorder="1" applyAlignment="1" applyProtection="1">
      <alignment/>
      <protection/>
    </xf>
    <xf numFmtId="178" fontId="6" fillId="33" borderId="160" xfId="0" applyNumberFormat="1" applyFont="1" applyFill="1" applyBorder="1" applyAlignment="1" applyProtection="1">
      <alignment/>
      <protection/>
    </xf>
    <xf numFmtId="178" fontId="6" fillId="33" borderId="161" xfId="0" applyNumberFormat="1" applyFont="1" applyFill="1" applyBorder="1" applyAlignment="1" applyProtection="1">
      <alignment/>
      <protection/>
    </xf>
    <xf numFmtId="178" fontId="6" fillId="33" borderId="17" xfId="0" applyNumberFormat="1" applyFont="1" applyFill="1" applyBorder="1" applyAlignment="1" applyProtection="1">
      <alignment/>
      <protection/>
    </xf>
    <xf numFmtId="178" fontId="6" fillId="33" borderId="16" xfId="0" applyNumberFormat="1" applyFont="1" applyFill="1" applyBorder="1" applyAlignment="1" applyProtection="1">
      <alignment/>
      <protection/>
    </xf>
    <xf numFmtId="178" fontId="6" fillId="33" borderId="18" xfId="0" applyNumberFormat="1" applyFont="1" applyFill="1" applyBorder="1" applyAlignment="1" applyProtection="1">
      <alignment/>
      <protection/>
    </xf>
    <xf numFmtId="178" fontId="0" fillId="33" borderId="63" xfId="0" applyNumberFormat="1" applyFont="1" applyFill="1" applyBorder="1" applyAlignment="1" applyProtection="1">
      <alignment/>
      <protection/>
    </xf>
    <xf numFmtId="178" fontId="0" fillId="33" borderId="54" xfId="0" applyNumberFormat="1" applyFont="1" applyFill="1" applyBorder="1" applyAlignment="1" applyProtection="1">
      <alignment/>
      <protection/>
    </xf>
    <xf numFmtId="178" fontId="6" fillId="33" borderId="66" xfId="0" applyNumberFormat="1" applyFont="1" applyFill="1" applyBorder="1" applyAlignment="1" applyProtection="1">
      <alignment/>
      <protection/>
    </xf>
    <xf numFmtId="0" fontId="6" fillId="33" borderId="99" xfId="0" applyNumberFormat="1" applyFont="1" applyFill="1" applyBorder="1" applyAlignment="1" applyProtection="1">
      <alignment/>
      <protection/>
    </xf>
    <xf numFmtId="0" fontId="9" fillId="33" borderId="138" xfId="0" applyNumberFormat="1" applyFont="1" applyFill="1" applyBorder="1" applyAlignment="1" applyProtection="1">
      <alignment/>
      <protection/>
    </xf>
    <xf numFmtId="0" fontId="9" fillId="0" borderId="22" xfId="0" applyFont="1" applyBorder="1" applyAlignment="1">
      <alignment wrapText="1"/>
    </xf>
    <xf numFmtId="0" fontId="9" fillId="0" borderId="22" xfId="0" applyFont="1" applyBorder="1" applyAlignment="1">
      <alignment vertical="top" wrapText="1"/>
    </xf>
    <xf numFmtId="0" fontId="9" fillId="0" borderId="143" xfId="0" applyFont="1" applyBorder="1" applyAlignment="1">
      <alignment vertical="top" wrapText="1"/>
    </xf>
    <xf numFmtId="0" fontId="6" fillId="33" borderId="162" xfId="0" applyNumberFormat="1" applyFont="1" applyFill="1" applyBorder="1" applyAlignment="1" applyProtection="1">
      <alignment/>
      <protection/>
    </xf>
    <xf numFmtId="178" fontId="6" fillId="33" borderId="163" xfId="0" applyNumberFormat="1" applyFont="1" applyFill="1" applyBorder="1" applyAlignment="1" applyProtection="1">
      <alignment/>
      <protection/>
    </xf>
    <xf numFmtId="178" fontId="6" fillId="33" borderId="70"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78" fontId="0" fillId="33" borderId="10" xfId="0" applyNumberFormat="1" applyFont="1" applyFill="1" applyBorder="1" applyAlignment="1">
      <alignment/>
    </xf>
    <xf numFmtId="178" fontId="0" fillId="33" borderId="21" xfId="0" applyNumberFormat="1" applyFont="1" applyFill="1" applyBorder="1" applyAlignment="1" applyProtection="1">
      <alignment/>
      <protection/>
    </xf>
    <xf numFmtId="178" fontId="0" fillId="0" borderId="21" xfId="0" applyNumberFormat="1" applyFont="1" applyFill="1" applyBorder="1" applyAlignment="1" applyProtection="1">
      <alignment/>
      <protection/>
    </xf>
    <xf numFmtId="178" fontId="0" fillId="0" borderId="10" xfId="0" applyNumberFormat="1" applyFont="1" applyFill="1" applyBorder="1" applyAlignment="1" applyProtection="1">
      <alignment/>
      <protection/>
    </xf>
    <xf numFmtId="178" fontId="0" fillId="33" borderId="55" xfId="0" applyNumberFormat="1" applyFont="1" applyFill="1" applyBorder="1" applyAlignment="1" applyProtection="1">
      <alignment/>
      <protection/>
    </xf>
    <xf numFmtId="0" fontId="9" fillId="0" borderId="25" xfId="0" applyFont="1" applyBorder="1" applyAlignment="1">
      <alignment wrapText="1"/>
    </xf>
    <xf numFmtId="178" fontId="0" fillId="0" borderId="26" xfId="0" applyNumberFormat="1" applyFont="1" applyBorder="1" applyAlignment="1">
      <alignment/>
    </xf>
    <xf numFmtId="178" fontId="0" fillId="0" borderId="27" xfId="0" applyNumberFormat="1" applyFont="1" applyBorder="1" applyAlignment="1">
      <alignment/>
    </xf>
    <xf numFmtId="178" fontId="0" fillId="0" borderId="29" xfId="0" applyNumberFormat="1" applyFont="1" applyFill="1" applyBorder="1" applyAlignment="1">
      <alignment/>
    </xf>
    <xf numFmtId="178" fontId="0" fillId="0" borderId="27" xfId="0" applyNumberFormat="1" applyFont="1" applyFill="1" applyBorder="1" applyAlignment="1">
      <alignment/>
    </xf>
    <xf numFmtId="178" fontId="6" fillId="33" borderId="157" xfId="0" applyNumberFormat="1" applyFont="1" applyFill="1" applyBorder="1" applyAlignment="1" applyProtection="1">
      <alignment/>
      <protection/>
    </xf>
    <xf numFmtId="178" fontId="6" fillId="33" borderId="164" xfId="0" applyNumberFormat="1" applyFont="1" applyFill="1" applyBorder="1" applyAlignment="1" applyProtection="1">
      <alignment/>
      <protection/>
    </xf>
    <xf numFmtId="178" fontId="6" fillId="33" borderId="165" xfId="0" applyNumberFormat="1" applyFont="1" applyFill="1" applyBorder="1" applyAlignment="1" applyProtection="1">
      <alignment/>
      <protection/>
    </xf>
    <xf numFmtId="178" fontId="6" fillId="33" borderId="101" xfId="0" applyNumberFormat="1" applyFont="1" applyFill="1" applyBorder="1" applyAlignment="1" applyProtection="1">
      <alignment/>
      <protection/>
    </xf>
    <xf numFmtId="178" fontId="6" fillId="33" borderId="103" xfId="0" applyNumberFormat="1" applyFont="1" applyFill="1" applyBorder="1" applyAlignment="1" applyProtection="1">
      <alignment wrapText="1"/>
      <protection/>
    </xf>
    <xf numFmtId="178" fontId="6" fillId="33" borderId="166" xfId="0" applyNumberFormat="1" applyFont="1" applyFill="1" applyBorder="1" applyAlignment="1" applyProtection="1">
      <alignment/>
      <protection/>
    </xf>
    <xf numFmtId="178" fontId="0" fillId="33" borderId="158" xfId="0" applyNumberFormat="1" applyFont="1" applyFill="1" applyBorder="1" applyAlignment="1" applyProtection="1">
      <alignment/>
      <protection/>
    </xf>
    <xf numFmtId="0" fontId="18" fillId="33" borderId="167" xfId="0" applyNumberFormat="1" applyFont="1" applyFill="1" applyBorder="1" applyAlignment="1" applyProtection="1">
      <alignment horizontal="left" vertical="center" wrapText="1"/>
      <protection/>
    </xf>
    <xf numFmtId="0" fontId="18" fillId="33" borderId="65" xfId="0" applyNumberFormat="1" applyFont="1" applyFill="1" applyBorder="1" applyAlignment="1" applyProtection="1">
      <alignment wrapText="1"/>
      <protection/>
    </xf>
    <xf numFmtId="0" fontId="6" fillId="33" borderId="168" xfId="0" applyNumberFormat="1" applyFont="1" applyFill="1" applyBorder="1" applyAlignment="1" applyProtection="1">
      <alignment/>
      <protection/>
    </xf>
    <xf numFmtId="0" fontId="9" fillId="33" borderId="25" xfId="0" applyFont="1" applyFill="1" applyBorder="1" applyAlignment="1">
      <alignment wrapText="1"/>
    </xf>
    <xf numFmtId="0" fontId="6" fillId="33" borderId="19" xfId="0" applyNumberFormat="1" applyFont="1" applyFill="1" applyBorder="1" applyAlignment="1" applyProtection="1">
      <alignment/>
      <protection/>
    </xf>
    <xf numFmtId="0" fontId="9" fillId="33" borderId="114" xfId="0" applyNumberFormat="1" applyFont="1" applyFill="1" applyBorder="1" applyAlignment="1" applyProtection="1">
      <alignment/>
      <protection/>
    </xf>
    <xf numFmtId="0" fontId="0" fillId="33" borderId="169"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6" fillId="0" borderId="85" xfId="0" applyNumberFormat="1" applyFont="1" applyFill="1" applyBorder="1" applyAlignment="1" applyProtection="1">
      <alignment/>
      <protection/>
    </xf>
    <xf numFmtId="178" fontId="0" fillId="33" borderId="170" xfId="0" applyNumberFormat="1" applyFont="1" applyFill="1" applyBorder="1" applyAlignment="1" applyProtection="1">
      <alignment/>
      <protection/>
    </xf>
    <xf numFmtId="178" fontId="0" fillId="33" borderId="148" xfId="0" applyNumberFormat="1" applyFont="1" applyFill="1" applyBorder="1" applyAlignment="1" applyProtection="1">
      <alignment/>
      <protection/>
    </xf>
    <xf numFmtId="178" fontId="0" fillId="0" borderId="103" xfId="0" applyNumberFormat="1" applyFont="1" applyFill="1" applyBorder="1" applyAlignment="1" applyProtection="1">
      <alignment/>
      <protection/>
    </xf>
    <xf numFmtId="178" fontId="0" fillId="0" borderId="102" xfId="0" applyNumberFormat="1" applyFont="1" applyFill="1" applyBorder="1" applyAlignment="1" applyProtection="1">
      <alignment/>
      <protection/>
    </xf>
    <xf numFmtId="178" fontId="0" fillId="33" borderId="149" xfId="0" applyNumberFormat="1" applyFont="1" applyFill="1" applyBorder="1" applyAlignment="1" applyProtection="1">
      <alignment/>
      <protection/>
    </xf>
    <xf numFmtId="178" fontId="0" fillId="33" borderId="22" xfId="0" applyNumberFormat="1" applyFont="1" applyFill="1" applyBorder="1" applyAlignment="1">
      <alignment/>
    </xf>
    <xf numFmtId="182" fontId="24" fillId="0" borderId="41" xfId="0" applyNumberFormat="1" applyFont="1" applyFill="1" applyBorder="1" applyAlignment="1">
      <alignment horizontal="center" vertical="top" wrapText="1"/>
    </xf>
    <xf numFmtId="0" fontId="6" fillId="0" borderId="11" xfId="0" applyFont="1" applyBorder="1" applyAlignment="1">
      <alignment/>
    </xf>
    <xf numFmtId="0" fontId="0" fillId="0" borderId="12" xfId="0" applyBorder="1" applyAlignment="1">
      <alignment/>
    </xf>
    <xf numFmtId="0" fontId="0" fillId="0" borderId="12" xfId="0" applyFont="1" applyBorder="1" applyAlignment="1">
      <alignment wrapText="1"/>
    </xf>
    <xf numFmtId="0" fontId="0" fillId="0" borderId="12" xfId="0" applyFont="1" applyBorder="1" applyAlignment="1">
      <alignment/>
    </xf>
    <xf numFmtId="0" fontId="3" fillId="0" borderId="12" xfId="0" applyFont="1" applyBorder="1" applyAlignment="1">
      <alignment wrapText="1"/>
    </xf>
    <xf numFmtId="0" fontId="3" fillId="0" borderId="12" xfId="0" applyFont="1" applyBorder="1" applyAlignment="1">
      <alignment/>
    </xf>
    <xf numFmtId="0" fontId="3" fillId="0" borderId="12" xfId="0" applyFont="1" applyFill="1" applyBorder="1" applyAlignment="1">
      <alignment wrapText="1"/>
    </xf>
    <xf numFmtId="0" fontId="3" fillId="10" borderId="12" xfId="0" applyFont="1" applyFill="1" applyBorder="1" applyAlignment="1">
      <alignment/>
    </xf>
    <xf numFmtId="0" fontId="3" fillId="10" borderId="12" xfId="0" applyFont="1" applyFill="1" applyBorder="1" applyAlignment="1">
      <alignment wrapText="1"/>
    </xf>
    <xf numFmtId="0" fontId="3" fillId="36" borderId="12" xfId="43" applyFont="1" applyFill="1" applyBorder="1" applyAlignment="1">
      <alignment horizontal="center"/>
      <protection/>
    </xf>
    <xf numFmtId="0" fontId="3" fillId="33" borderId="20" xfId="0" applyFont="1" applyFill="1" applyBorder="1" applyAlignment="1">
      <alignment wrapText="1"/>
    </xf>
    <xf numFmtId="0" fontId="3" fillId="33" borderId="12" xfId="0" applyFont="1" applyFill="1" applyBorder="1" applyAlignment="1">
      <alignment horizontal="center"/>
    </xf>
    <xf numFmtId="176" fontId="3" fillId="33" borderId="12" xfId="0" applyNumberFormat="1" applyFont="1" applyFill="1" applyBorder="1" applyAlignment="1">
      <alignment horizontal="center" wrapText="1"/>
    </xf>
    <xf numFmtId="2" fontId="3" fillId="33" borderId="12" xfId="0" applyNumberFormat="1" applyFont="1" applyFill="1" applyBorder="1" applyAlignment="1">
      <alignment horizontal="center"/>
    </xf>
    <xf numFmtId="0" fontId="82" fillId="10" borderId="12" xfId="0" applyFont="1" applyFill="1" applyBorder="1" applyAlignment="1">
      <alignment horizontal="center"/>
    </xf>
    <xf numFmtId="0" fontId="3" fillId="10" borderId="12" xfId="0" applyFont="1" applyFill="1" applyBorder="1" applyAlignment="1">
      <alignment horizontal="center"/>
    </xf>
    <xf numFmtId="0" fontId="3" fillId="33" borderId="12" xfId="0" applyFont="1" applyFill="1" applyBorder="1" applyAlignment="1">
      <alignment wrapText="1"/>
    </xf>
    <xf numFmtId="0" fontId="3" fillId="36" borderId="12" xfId="0" applyFont="1" applyFill="1" applyBorder="1" applyAlignment="1">
      <alignment horizontal="center"/>
    </xf>
    <xf numFmtId="0" fontId="3" fillId="0" borderId="20" xfId="0" applyFont="1" applyFill="1" applyBorder="1" applyAlignment="1">
      <alignment wrapText="1"/>
    </xf>
    <xf numFmtId="176" fontId="82" fillId="0" borderId="12" xfId="0" applyNumberFormat="1" applyFont="1" applyFill="1" applyBorder="1" applyAlignment="1">
      <alignment horizontal="center"/>
    </xf>
    <xf numFmtId="0" fontId="3" fillId="0" borderId="12" xfId="0" applyFont="1" applyFill="1" applyBorder="1" applyAlignment="1">
      <alignment horizontal="center"/>
    </xf>
    <xf numFmtId="2" fontId="3" fillId="0" borderId="12" xfId="0" applyNumberFormat="1" applyFont="1" applyFill="1" applyBorder="1" applyAlignment="1">
      <alignment horizontal="center"/>
    </xf>
    <xf numFmtId="0" fontId="3" fillId="0" borderId="20" xfId="43" applyFont="1" applyFill="1" applyBorder="1" applyAlignment="1">
      <alignment wrapText="1"/>
      <protection/>
    </xf>
    <xf numFmtId="0" fontId="3" fillId="0" borderId="12" xfId="43" applyFont="1" applyFill="1" applyBorder="1" applyAlignment="1">
      <alignment horizontal="center" wrapText="1"/>
      <protection/>
    </xf>
    <xf numFmtId="0" fontId="3" fillId="0" borderId="12" xfId="43" applyFont="1" applyFill="1" applyBorder="1" applyAlignment="1">
      <alignment horizontal="center"/>
      <protection/>
    </xf>
    <xf numFmtId="2" fontId="3" fillId="10" borderId="12" xfId="43" applyNumberFormat="1" applyFont="1" applyFill="1" applyBorder="1" applyAlignment="1">
      <alignment horizontal="center" wrapText="1"/>
      <protection/>
    </xf>
    <xf numFmtId="2" fontId="3" fillId="10" borderId="12" xfId="43" applyNumberFormat="1" applyFont="1" applyFill="1" applyBorder="1" applyAlignment="1">
      <alignment horizontal="center"/>
      <protection/>
    </xf>
    <xf numFmtId="0" fontId="3" fillId="0" borderId="12" xfId="43" applyFont="1" applyFill="1" applyBorder="1" applyAlignment="1">
      <alignment wrapText="1"/>
      <protection/>
    </xf>
    <xf numFmtId="0" fontId="0" fillId="36" borderId="12" xfId="0" applyFont="1" applyFill="1" applyBorder="1" applyAlignment="1">
      <alignment horizontal="center"/>
    </xf>
    <xf numFmtId="0" fontId="53" fillId="36" borderId="12" xfId="45" applyFont="1" applyFill="1" applyBorder="1" applyAlignment="1">
      <alignment horizontal="center"/>
      <protection/>
    </xf>
    <xf numFmtId="0" fontId="3" fillId="0" borderId="12" xfId="0" applyFont="1" applyFill="1" applyBorder="1" applyAlignment="1">
      <alignment horizontal="center" wrapText="1"/>
    </xf>
    <xf numFmtId="2" fontId="83" fillId="10" borderId="12" xfId="43" applyNumberFormat="1" applyFont="1" applyFill="1" applyBorder="1" applyAlignment="1">
      <alignment horizontal="center" wrapText="1"/>
      <protection/>
    </xf>
    <xf numFmtId="0" fontId="3" fillId="33" borderId="20" xfId="43" applyFont="1" applyFill="1" applyBorder="1" applyAlignment="1">
      <alignment wrapText="1"/>
      <protection/>
    </xf>
    <xf numFmtId="0" fontId="3" fillId="0" borderId="12" xfId="43" applyFont="1" applyFill="1" applyBorder="1" applyAlignment="1">
      <alignment horizontal="left" vertical="top" wrapText="1"/>
      <protection/>
    </xf>
    <xf numFmtId="1" fontId="3" fillId="0" borderId="12" xfId="43" applyNumberFormat="1" applyFont="1" applyFill="1" applyBorder="1" applyAlignment="1">
      <alignment horizontal="center" wrapText="1"/>
      <protection/>
    </xf>
    <xf numFmtId="176" fontId="3" fillId="10" borderId="12" xfId="43" applyNumberFormat="1" applyFont="1" applyFill="1" applyBorder="1" applyAlignment="1">
      <alignment horizontal="center" wrapText="1"/>
      <protection/>
    </xf>
    <xf numFmtId="176" fontId="3" fillId="10" borderId="12" xfId="43" applyNumberFormat="1" applyFont="1" applyFill="1" applyBorder="1" applyAlignment="1">
      <alignment horizontal="center"/>
      <protection/>
    </xf>
    <xf numFmtId="0" fontId="3" fillId="33" borderId="20" xfId="0" applyFont="1" applyFill="1" applyBorder="1" applyAlignment="1">
      <alignment wrapText="1"/>
    </xf>
    <xf numFmtId="0" fontId="3" fillId="33" borderId="12" xfId="0" applyFont="1" applyFill="1" applyBorder="1" applyAlignment="1">
      <alignment horizontal="center"/>
    </xf>
    <xf numFmtId="2" fontId="3" fillId="10" borderId="12" xfId="43" applyNumberFormat="1" applyFont="1" applyFill="1" applyBorder="1" applyAlignment="1">
      <alignment horizontal="center" wrapText="1"/>
      <protection/>
    </xf>
    <xf numFmtId="2" fontId="3" fillId="10" borderId="12" xfId="43" applyNumberFormat="1" applyFont="1" applyFill="1" applyBorder="1" applyAlignment="1">
      <alignment horizontal="center"/>
      <protection/>
    </xf>
    <xf numFmtId="0" fontId="3" fillId="33" borderId="12" xfId="0" applyFont="1" applyFill="1" applyBorder="1" applyAlignment="1">
      <alignment wrapText="1"/>
    </xf>
    <xf numFmtId="0" fontId="3" fillId="0" borderId="20" xfId="45" applyFont="1" applyFill="1" applyBorder="1" applyAlignment="1">
      <alignment wrapText="1"/>
      <protection/>
    </xf>
    <xf numFmtId="0" fontId="3" fillId="0" borderId="12" xfId="45" applyFont="1" applyFill="1" applyBorder="1" applyAlignment="1">
      <alignment horizontal="center" wrapText="1"/>
      <protection/>
    </xf>
    <xf numFmtId="0" fontId="3" fillId="0" borderId="12" xfId="45" applyFont="1" applyFill="1" applyBorder="1" applyAlignment="1">
      <alignment horizontal="center"/>
      <protection/>
    </xf>
    <xf numFmtId="0" fontId="3" fillId="33" borderId="20" xfId="43" applyFont="1" applyFill="1" applyBorder="1" applyAlignment="1">
      <alignment horizontal="left" wrapText="1"/>
      <protection/>
    </xf>
    <xf numFmtId="4" fontId="3" fillId="0" borderId="12" xfId="43" applyNumberFormat="1" applyFont="1" applyFill="1" applyBorder="1" applyAlignment="1">
      <alignment horizontal="center" wrapText="1"/>
      <protection/>
    </xf>
    <xf numFmtId="0" fontId="82" fillId="0" borderId="12" xfId="43" applyFont="1" applyFill="1" applyBorder="1" applyAlignment="1">
      <alignment horizontal="center" wrapText="1"/>
      <protection/>
    </xf>
    <xf numFmtId="2" fontId="82" fillId="10" borderId="12" xfId="43" applyNumberFormat="1" applyFont="1" applyFill="1" applyBorder="1" applyAlignment="1">
      <alignment horizontal="center" wrapText="1"/>
      <protection/>
    </xf>
    <xf numFmtId="2" fontId="82" fillId="10" borderId="12" xfId="43" applyNumberFormat="1" applyFont="1" applyFill="1" applyBorder="1" applyAlignment="1">
      <alignment horizontal="center"/>
      <protection/>
    </xf>
    <xf numFmtId="0" fontId="3" fillId="0" borderId="20" xfId="0" applyFont="1" applyFill="1" applyBorder="1" applyAlignment="1">
      <alignment horizontal="left" wrapText="1"/>
    </xf>
    <xf numFmtId="0" fontId="3" fillId="0" borderId="20" xfId="43" applyFont="1" applyFill="1" applyBorder="1" applyAlignment="1">
      <alignment horizontal="left" wrapText="1"/>
      <protection/>
    </xf>
    <xf numFmtId="4" fontId="3" fillId="33" borderId="12" xfId="43" applyNumberFormat="1" applyFont="1" applyFill="1" applyBorder="1" applyAlignment="1">
      <alignment horizontal="center" wrapText="1"/>
      <protection/>
    </xf>
    <xf numFmtId="2" fontId="84" fillId="10" borderId="12" xfId="43" applyNumberFormat="1" applyFont="1" applyFill="1" applyBorder="1" applyAlignment="1">
      <alignment horizontal="center" wrapText="1"/>
      <protection/>
    </xf>
    <xf numFmtId="2" fontId="84" fillId="10" borderId="12" xfId="43" applyNumberFormat="1" applyFont="1" applyFill="1" applyBorder="1" applyAlignment="1">
      <alignment horizontal="center"/>
      <protection/>
    </xf>
    <xf numFmtId="0" fontId="84" fillId="33" borderId="12" xfId="43" applyFont="1" applyFill="1" applyBorder="1" applyAlignment="1">
      <alignment horizontal="left" wrapText="1"/>
      <protection/>
    </xf>
    <xf numFmtId="184" fontId="3" fillId="0" borderId="12" xfId="43" applyNumberFormat="1" applyFont="1" applyFill="1" applyBorder="1" applyAlignment="1">
      <alignment horizontal="center" wrapText="1"/>
      <protection/>
    </xf>
    <xf numFmtId="0" fontId="3" fillId="0" borderId="12" xfId="43" applyFont="1" applyFill="1" applyBorder="1" applyAlignment="1">
      <alignment horizontal="left" wrapText="1"/>
      <protection/>
    </xf>
    <xf numFmtId="0" fontId="3" fillId="33" borderId="12" xfId="45" applyFont="1" applyFill="1" applyBorder="1" applyAlignment="1">
      <alignment horizontal="center"/>
      <protection/>
    </xf>
    <xf numFmtId="0" fontId="3" fillId="33" borderId="12" xfId="45" applyFont="1" applyFill="1" applyBorder="1" applyAlignment="1">
      <alignment wrapText="1"/>
      <protection/>
    </xf>
    <xf numFmtId="177" fontId="3" fillId="33" borderId="12" xfId="43" applyNumberFormat="1" applyFont="1" applyFill="1" applyBorder="1" applyAlignment="1">
      <alignment horizontal="center" wrapText="1"/>
      <protection/>
    </xf>
    <xf numFmtId="0" fontId="3" fillId="33" borderId="12" xfId="43" applyFont="1" applyFill="1" applyBorder="1" applyAlignment="1">
      <alignment horizontal="center" wrapText="1"/>
      <protection/>
    </xf>
    <xf numFmtId="0" fontId="0" fillId="36" borderId="12" xfId="0" applyFill="1" applyBorder="1" applyAlignment="1">
      <alignment horizontal="center"/>
    </xf>
    <xf numFmtId="177" fontId="3" fillId="0" borderId="12" xfId="43" applyNumberFormat="1" applyFont="1" applyFill="1" applyBorder="1" applyAlignment="1">
      <alignment horizontal="center" wrapText="1"/>
      <protection/>
    </xf>
    <xf numFmtId="0" fontId="0" fillId="36" borderId="12" xfId="0" applyFill="1" applyBorder="1" applyAlignment="1">
      <alignment horizontal="center" wrapText="1"/>
    </xf>
    <xf numFmtId="0" fontId="0" fillId="36" borderId="12" xfId="0" applyFont="1" applyFill="1" applyBorder="1" applyAlignment="1">
      <alignment horizontal="center"/>
    </xf>
    <xf numFmtId="4" fontId="31" fillId="33" borderId="20" xfId="43" applyNumberFormat="1" applyFont="1" applyFill="1" applyBorder="1" applyAlignment="1">
      <alignment horizontal="left" vertical="center" wrapText="1"/>
      <protection/>
    </xf>
    <xf numFmtId="184" fontId="32" fillId="33" borderId="12" xfId="43" applyNumberFormat="1" applyFont="1" applyFill="1" applyBorder="1" applyAlignment="1">
      <alignment horizontal="center" wrapText="1"/>
      <protection/>
    </xf>
    <xf numFmtId="176" fontId="32" fillId="33" borderId="12" xfId="43" applyNumberFormat="1" applyFont="1" applyFill="1" applyBorder="1" applyAlignment="1">
      <alignment horizontal="center" wrapText="1"/>
      <protection/>
    </xf>
    <xf numFmtId="0" fontId="32" fillId="33" borderId="12" xfId="43" applyFont="1" applyFill="1" applyBorder="1" applyAlignment="1">
      <alignment horizontal="center" wrapText="1"/>
      <protection/>
    </xf>
    <xf numFmtId="0" fontId="85" fillId="10" borderId="12" xfId="43" applyFont="1" applyFill="1" applyBorder="1" applyAlignment="1">
      <alignment horizontal="center" wrapText="1"/>
      <protection/>
    </xf>
    <xf numFmtId="0" fontId="82" fillId="33" borderId="12" xfId="43" applyFont="1" applyFill="1" applyBorder="1" applyAlignment="1">
      <alignment horizontal="left" wrapText="1"/>
      <protection/>
    </xf>
    <xf numFmtId="0" fontId="3" fillId="33" borderId="12" xfId="43" applyFont="1" applyFill="1" applyBorder="1" applyAlignment="1">
      <alignment horizontal="left" wrapText="1"/>
      <protection/>
    </xf>
    <xf numFmtId="184" fontId="3" fillId="33" borderId="12" xfId="43" applyNumberFormat="1" applyFont="1" applyFill="1" applyBorder="1" applyAlignment="1">
      <alignment horizontal="center" wrapText="1"/>
      <protection/>
    </xf>
    <xf numFmtId="178" fontId="3" fillId="10" borderId="12" xfId="43" applyNumberFormat="1" applyFont="1" applyFill="1" applyBorder="1" applyAlignment="1">
      <alignment horizontal="center"/>
      <protection/>
    </xf>
    <xf numFmtId="0" fontId="3" fillId="33" borderId="12" xfId="43" applyFont="1" applyFill="1" applyBorder="1" applyAlignment="1">
      <alignment horizontal="left" vertical="center" wrapText="1"/>
      <protection/>
    </xf>
    <xf numFmtId="2" fontId="3" fillId="0" borderId="12" xfId="43" applyNumberFormat="1" applyFont="1" applyFill="1" applyBorder="1" applyAlignment="1">
      <alignment horizontal="center" wrapText="1"/>
      <protection/>
    </xf>
    <xf numFmtId="0" fontId="3" fillId="36" borderId="12" xfId="0" applyFont="1" applyFill="1" applyBorder="1" applyAlignment="1">
      <alignment horizontal="left"/>
    </xf>
    <xf numFmtId="0" fontId="3" fillId="0" borderId="20" xfId="43" applyFont="1" applyFill="1" applyBorder="1" applyAlignment="1">
      <alignment horizontal="center" wrapText="1"/>
      <protection/>
    </xf>
    <xf numFmtId="0" fontId="3" fillId="0" borderId="20" xfId="0" applyFont="1" applyFill="1" applyBorder="1" applyAlignment="1">
      <alignment horizontal="left" vertical="center" wrapText="1"/>
    </xf>
    <xf numFmtId="0" fontId="3" fillId="0" borderId="12" xfId="0" applyFont="1" applyFill="1" applyBorder="1" applyAlignment="1">
      <alignment horizontal="center" vertical="center" wrapText="1"/>
    </xf>
    <xf numFmtId="2" fontId="3" fillId="10" borderId="12" xfId="43" applyNumberFormat="1" applyFont="1" applyFill="1" applyBorder="1" applyAlignment="1">
      <alignment horizontal="center" vertical="center" wrapText="1"/>
      <protection/>
    </xf>
    <xf numFmtId="2" fontId="3" fillId="10" borderId="12" xfId="43" applyNumberFormat="1" applyFont="1" applyFill="1" applyBorder="1" applyAlignment="1">
      <alignment horizontal="center" vertical="center"/>
      <protection/>
    </xf>
    <xf numFmtId="0" fontId="82" fillId="0" borderId="12" xfId="0" applyFont="1" applyFill="1" applyBorder="1" applyAlignment="1">
      <alignment horizontal="left" vertical="center" wrapText="1"/>
    </xf>
    <xf numFmtId="0" fontId="3" fillId="0" borderId="12" xfId="43" applyFont="1" applyBorder="1" applyAlignment="1">
      <alignment horizontal="center" wrapText="1"/>
      <protection/>
    </xf>
    <xf numFmtId="178" fontId="3" fillId="10" borderId="12" xfId="43" applyNumberFormat="1" applyFont="1" applyFill="1" applyBorder="1" applyAlignment="1">
      <alignment horizontal="center" wrapText="1"/>
      <protection/>
    </xf>
    <xf numFmtId="0" fontId="82" fillId="0" borderId="12" xfId="43" applyFont="1" applyFill="1" applyBorder="1" applyAlignment="1">
      <alignment horizontal="left" wrapText="1"/>
      <protection/>
    </xf>
    <xf numFmtId="0" fontId="3" fillId="33" borderId="20" xfId="43" applyFont="1" applyFill="1" applyBorder="1" applyAlignment="1">
      <alignment horizontal="left" vertical="top" wrapText="1"/>
      <protection/>
    </xf>
    <xf numFmtId="2" fontId="3" fillId="33" borderId="12" xfId="43" applyNumberFormat="1" applyFont="1" applyFill="1" applyBorder="1" applyAlignment="1">
      <alignment horizontal="center" wrapText="1"/>
      <protection/>
    </xf>
    <xf numFmtId="0" fontId="78" fillId="36" borderId="12" xfId="0" applyFont="1" applyFill="1" applyBorder="1" applyAlignment="1">
      <alignment horizontal="center"/>
    </xf>
    <xf numFmtId="4" fontId="86" fillId="33" borderId="20" xfId="43" applyNumberFormat="1" applyFont="1" applyFill="1" applyBorder="1" applyAlignment="1">
      <alignment horizontal="left" vertical="center" wrapText="1"/>
      <protection/>
    </xf>
    <xf numFmtId="4" fontId="3" fillId="33" borderId="26" xfId="43" applyNumberFormat="1" applyFont="1" applyFill="1" applyBorder="1" applyAlignment="1">
      <alignment horizontal="left" vertical="center" wrapText="1"/>
      <protection/>
    </xf>
    <xf numFmtId="0" fontId="83" fillId="33" borderId="12" xfId="43" applyFont="1" applyFill="1" applyBorder="1" applyAlignment="1">
      <alignment wrapText="1"/>
      <protection/>
    </xf>
    <xf numFmtId="0" fontId="3" fillId="0" borderId="20" xfId="0" applyFont="1" applyFill="1" applyBorder="1" applyAlignment="1">
      <alignment horizontal="center" wrapText="1"/>
    </xf>
    <xf numFmtId="44" fontId="3" fillId="33" borderId="20" xfId="0" applyNumberFormat="1" applyFont="1" applyFill="1" applyBorder="1" applyAlignment="1">
      <alignment wrapText="1"/>
    </xf>
    <xf numFmtId="44" fontId="3" fillId="33" borderId="20" xfId="0" applyNumberFormat="1" applyFont="1" applyFill="1" applyBorder="1" applyAlignment="1">
      <alignment horizontal="center" wrapText="1"/>
    </xf>
    <xf numFmtId="0" fontId="0" fillId="33" borderId="12" xfId="0" applyFont="1" applyFill="1" applyBorder="1" applyAlignment="1">
      <alignment horizontal="center"/>
    </xf>
    <xf numFmtId="0" fontId="0" fillId="10" borderId="12" xfId="0" applyFont="1" applyFill="1" applyBorder="1" applyAlignment="1">
      <alignment horizontal="center"/>
    </xf>
    <xf numFmtId="0" fontId="0" fillId="10" borderId="12" xfId="0" applyFont="1" applyFill="1" applyBorder="1" applyAlignment="1">
      <alignment vertical="center"/>
    </xf>
    <xf numFmtId="0" fontId="3" fillId="33" borderId="12" xfId="43" applyFont="1" applyFill="1" applyBorder="1" applyAlignment="1">
      <alignment wrapText="1"/>
      <protection/>
    </xf>
    <xf numFmtId="0" fontId="3" fillId="33" borderId="20" xfId="0" applyFont="1" applyFill="1" applyBorder="1" applyAlignment="1">
      <alignment horizontal="left" vertical="center" wrapText="1"/>
    </xf>
    <xf numFmtId="0" fontId="87" fillId="33" borderId="12" xfId="0" applyFont="1" applyFill="1" applyBorder="1" applyAlignment="1">
      <alignment horizontal="center"/>
    </xf>
    <xf numFmtId="0" fontId="0" fillId="10" borderId="12" xfId="0" applyFont="1" applyFill="1" applyBorder="1" applyAlignment="1">
      <alignment horizontal="center"/>
    </xf>
    <xf numFmtId="4" fontId="3" fillId="33" borderId="20" xfId="43" applyNumberFormat="1" applyFont="1" applyFill="1" applyBorder="1" applyAlignment="1">
      <alignment horizontal="left" vertical="center" wrapText="1"/>
      <protection/>
    </xf>
    <xf numFmtId="2" fontId="0" fillId="10" borderId="12" xfId="0" applyNumberFormat="1" applyFont="1" applyFill="1" applyBorder="1" applyAlignment="1">
      <alignment vertical="center"/>
    </xf>
    <xf numFmtId="0" fontId="58" fillId="10" borderId="12" xfId="0" applyFont="1" applyFill="1" applyBorder="1" applyAlignment="1">
      <alignment vertical="center"/>
    </xf>
    <xf numFmtId="0" fontId="68" fillId="36" borderId="12" xfId="0" applyFont="1" applyFill="1" applyBorder="1" applyAlignment="1">
      <alignment horizontal="center"/>
    </xf>
    <xf numFmtId="2" fontId="82" fillId="33" borderId="12" xfId="43" applyNumberFormat="1" applyFont="1" applyFill="1" applyBorder="1" applyAlignment="1">
      <alignment horizontal="center" wrapText="1"/>
      <protection/>
    </xf>
    <xf numFmtId="2" fontId="82" fillId="33" borderId="12" xfId="43" applyNumberFormat="1" applyFont="1" applyFill="1" applyBorder="1" applyAlignment="1">
      <alignment horizontal="center"/>
      <protection/>
    </xf>
    <xf numFmtId="2" fontId="3" fillId="33" borderId="12" xfId="43" applyNumberFormat="1" applyFont="1" applyFill="1" applyBorder="1" applyAlignment="1">
      <alignment horizontal="center"/>
      <protection/>
    </xf>
    <xf numFmtId="0" fontId="0" fillId="0" borderId="12" xfId="0" applyFont="1" applyBorder="1" applyAlignment="1">
      <alignment/>
    </xf>
    <xf numFmtId="2" fontId="16" fillId="0" borderId="55" xfId="0" applyNumberFormat="1" applyFont="1" applyFill="1" applyBorder="1" applyAlignment="1">
      <alignment/>
    </xf>
    <xf numFmtId="0" fontId="88" fillId="0" borderId="12" xfId="0" applyFont="1" applyBorder="1" applyAlignment="1">
      <alignment wrapText="1"/>
    </xf>
    <xf numFmtId="4" fontId="88" fillId="33" borderId="12" xfId="0" applyNumberFormat="1" applyFont="1" applyFill="1" applyBorder="1" applyAlignment="1">
      <alignment horizontal="center"/>
    </xf>
    <xf numFmtId="0" fontId="88" fillId="33" borderId="12" xfId="0" applyFont="1" applyFill="1" applyBorder="1" applyAlignment="1">
      <alignment horizontal="center"/>
    </xf>
    <xf numFmtId="0" fontId="88" fillId="10" borderId="12" xfId="0" applyFont="1" applyFill="1" applyBorder="1" applyAlignment="1">
      <alignment horizontal="center"/>
    </xf>
    <xf numFmtId="2" fontId="88" fillId="10" borderId="12" xfId="0" applyNumberFormat="1" applyFont="1" applyFill="1" applyBorder="1" applyAlignment="1">
      <alignment horizontal="center"/>
    </xf>
    <xf numFmtId="0" fontId="3" fillId="10" borderId="12" xfId="0" applyFont="1" applyFill="1" applyBorder="1" applyAlignment="1">
      <alignment vertical="center"/>
    </xf>
    <xf numFmtId="4" fontId="3" fillId="33" borderId="12" xfId="0" applyNumberFormat="1" applyFont="1" applyFill="1" applyBorder="1" applyAlignment="1">
      <alignment horizontal="center"/>
    </xf>
    <xf numFmtId="0" fontId="89" fillId="33" borderId="12" xfId="0" applyFont="1" applyFill="1" applyBorder="1" applyAlignment="1">
      <alignment horizontal="center"/>
    </xf>
    <xf numFmtId="0" fontId="3" fillId="10" borderId="12" xfId="0" applyFont="1" applyFill="1" applyBorder="1" applyAlignment="1">
      <alignment horizontal="center" vertical="center"/>
    </xf>
    <xf numFmtId="2" fontId="3" fillId="10" borderId="12" xfId="0" applyNumberFormat="1" applyFont="1" applyFill="1" applyBorder="1" applyAlignment="1">
      <alignment horizontal="center"/>
    </xf>
    <xf numFmtId="2" fontId="88" fillId="0" borderId="12" xfId="0" applyNumberFormat="1" applyFont="1" applyBorder="1" applyAlignment="1">
      <alignment horizontal="center"/>
    </xf>
    <xf numFmtId="2" fontId="88" fillId="0" borderId="12" xfId="0" applyNumberFormat="1" applyFont="1" applyBorder="1" applyAlignment="1">
      <alignment/>
    </xf>
    <xf numFmtId="2" fontId="88" fillId="10" borderId="12" xfId="0" applyNumberFormat="1" applyFont="1" applyFill="1" applyBorder="1" applyAlignment="1">
      <alignment/>
    </xf>
    <xf numFmtId="2" fontId="3" fillId="33" borderId="27" xfId="0" applyNumberFormat="1" applyFont="1" applyFill="1" applyBorder="1" applyAlignment="1">
      <alignment horizontal="center"/>
    </xf>
    <xf numFmtId="2" fontId="22" fillId="33" borderId="27" xfId="0" applyNumberFormat="1" applyFont="1" applyFill="1" applyBorder="1" applyAlignment="1">
      <alignment horizontal="center"/>
    </xf>
    <xf numFmtId="2" fontId="22" fillId="10" borderId="27" xfId="0" applyNumberFormat="1" applyFont="1" applyFill="1" applyBorder="1" applyAlignment="1">
      <alignment horizontal="center"/>
    </xf>
    <xf numFmtId="2" fontId="22" fillId="10" borderId="27" xfId="0" applyNumberFormat="1" applyFont="1" applyFill="1" applyBorder="1" applyAlignment="1">
      <alignment vertical="center"/>
    </xf>
    <xf numFmtId="2" fontId="0" fillId="0" borderId="0" xfId="0" applyNumberFormat="1" applyAlignment="1">
      <alignment/>
    </xf>
    <xf numFmtId="0" fontId="0" fillId="0" borderId="171" xfId="45" applyBorder="1">
      <alignment/>
      <protection/>
    </xf>
    <xf numFmtId="0" fontId="2" fillId="0" borderId="48" xfId="0" applyFont="1" applyFill="1" applyBorder="1" applyAlignment="1">
      <alignment vertical="center" wrapText="1"/>
    </xf>
    <xf numFmtId="0" fontId="2" fillId="0" borderId="41" xfId="0" applyFont="1" applyBorder="1" applyAlignment="1">
      <alignment vertical="center" wrapText="1"/>
    </xf>
    <xf numFmtId="0" fontId="1" fillId="0" borderId="23" xfId="0" applyFont="1" applyBorder="1" applyAlignment="1">
      <alignment wrapText="1"/>
    </xf>
    <xf numFmtId="0" fontId="1" fillId="0" borderId="23" xfId="0" applyFont="1" applyBorder="1" applyAlignment="1">
      <alignment/>
    </xf>
    <xf numFmtId="0" fontId="1" fillId="0" borderId="14" xfId="0" applyFont="1" applyBorder="1" applyAlignment="1">
      <alignment vertical="top" wrapText="1"/>
    </xf>
    <xf numFmtId="0" fontId="1" fillId="37" borderId="73" xfId="0" applyFont="1" applyFill="1" applyBorder="1" applyAlignment="1">
      <alignment vertical="top" wrapText="1"/>
    </xf>
    <xf numFmtId="0" fontId="1" fillId="37" borderId="75" xfId="0" applyFont="1" applyFill="1" applyBorder="1" applyAlignment="1">
      <alignment vertical="top" wrapText="1"/>
    </xf>
    <xf numFmtId="0" fontId="1" fillId="37" borderId="0" xfId="0" applyFont="1" applyFill="1" applyBorder="1" applyAlignment="1">
      <alignment wrapText="1"/>
    </xf>
    <xf numFmtId="0" fontId="1" fillId="37" borderId="41" xfId="0" applyFont="1" applyFill="1" applyBorder="1" applyAlignment="1">
      <alignment horizontal="center" vertical="top" wrapText="1"/>
    </xf>
    <xf numFmtId="0" fontId="0" fillId="0" borderId="171" xfId="0" applyBorder="1" applyAlignment="1">
      <alignment/>
    </xf>
    <xf numFmtId="0" fontId="6" fillId="0" borderId="172" xfId="0" applyFont="1" applyBorder="1" applyAlignment="1">
      <alignment/>
    </xf>
    <xf numFmtId="0" fontId="6" fillId="0" borderId="172" xfId="0" applyFont="1" applyBorder="1" applyAlignment="1">
      <alignment wrapText="1"/>
    </xf>
    <xf numFmtId="0" fontId="6" fillId="0" borderId="173" xfId="0" applyFont="1" applyBorder="1" applyAlignment="1">
      <alignment/>
    </xf>
    <xf numFmtId="178" fontId="11" fillId="0" borderId="43" xfId="0" applyNumberFormat="1" applyFont="1" applyBorder="1" applyAlignment="1">
      <alignment/>
    </xf>
    <xf numFmtId="178" fontId="0" fillId="0" borderId="0" xfId="0" applyNumberFormat="1" applyFill="1" applyAlignment="1">
      <alignment/>
    </xf>
    <xf numFmtId="0" fontId="0" fillId="0" borderId="28" xfId="0" applyFont="1" applyBorder="1" applyAlignment="1">
      <alignment vertical="top"/>
    </xf>
    <xf numFmtId="178" fontId="6" fillId="33" borderId="26" xfId="0" applyNumberFormat="1" applyFont="1" applyFill="1" applyBorder="1" applyAlignment="1">
      <alignment/>
    </xf>
    <xf numFmtId="178" fontId="6" fillId="33" borderId="27" xfId="0" applyNumberFormat="1" applyFont="1" applyFill="1" applyBorder="1" applyAlignment="1">
      <alignment/>
    </xf>
    <xf numFmtId="178" fontId="6" fillId="33" borderId="27" xfId="0" applyNumberFormat="1" applyFont="1" applyFill="1" applyBorder="1" applyAlignment="1">
      <alignment/>
    </xf>
    <xf numFmtId="178" fontId="6" fillId="33" borderId="28" xfId="0" applyNumberFormat="1" applyFont="1" applyFill="1" applyBorder="1" applyAlignment="1">
      <alignment/>
    </xf>
    <xf numFmtId="178" fontId="6" fillId="0" borderId="30" xfId="0" applyNumberFormat="1" applyFont="1" applyFill="1" applyBorder="1" applyAlignment="1">
      <alignment/>
    </xf>
    <xf numFmtId="178" fontId="0" fillId="0" borderId="28" xfId="0" applyNumberFormat="1" applyFont="1" applyFill="1" applyBorder="1" applyAlignment="1">
      <alignment/>
    </xf>
    <xf numFmtId="0" fontId="0" fillId="0" borderId="48" xfId="0" applyFont="1" applyBorder="1" applyAlignment="1">
      <alignment vertical="top"/>
    </xf>
    <xf numFmtId="178" fontId="6" fillId="0" borderId="43" xfId="0" applyNumberFormat="1" applyFont="1" applyBorder="1" applyAlignment="1">
      <alignment/>
    </xf>
    <xf numFmtId="178" fontId="6" fillId="0" borderId="45" xfId="0" applyNumberFormat="1" applyFont="1" applyFill="1" applyBorder="1" applyAlignment="1">
      <alignment/>
    </xf>
    <xf numFmtId="178" fontId="6" fillId="0" borderId="44" xfId="0" applyNumberFormat="1" applyFont="1" applyFill="1" applyBorder="1" applyAlignment="1">
      <alignment/>
    </xf>
    <xf numFmtId="178" fontId="6" fillId="0" borderId="50" xfId="0" applyNumberFormat="1" applyFont="1" applyFill="1" applyBorder="1" applyAlignment="1">
      <alignment/>
    </xf>
    <xf numFmtId="178" fontId="6" fillId="0" borderId="42" xfId="0" applyNumberFormat="1" applyFont="1" applyFill="1" applyBorder="1" applyAlignment="1">
      <alignment/>
    </xf>
    <xf numFmtId="178" fontId="6" fillId="0" borderId="41" xfId="0" applyNumberFormat="1" applyFont="1" applyFill="1" applyBorder="1" applyAlignment="1">
      <alignment/>
    </xf>
    <xf numFmtId="178" fontId="0" fillId="0" borderId="22" xfId="0" applyNumberFormat="1" applyFont="1" applyFill="1" applyBorder="1" applyAlignment="1">
      <alignment/>
    </xf>
    <xf numFmtId="178" fontId="0" fillId="33" borderId="23" xfId="0" applyNumberFormat="1" applyFont="1" applyFill="1" applyBorder="1" applyAlignment="1" applyProtection="1">
      <alignment/>
      <protection/>
    </xf>
    <xf numFmtId="178" fontId="6" fillId="37" borderId="21" xfId="0" applyNumberFormat="1" applyFont="1" applyFill="1" applyBorder="1" applyAlignment="1">
      <alignment/>
    </xf>
    <xf numFmtId="178" fontId="6" fillId="37" borderId="12" xfId="0" applyNumberFormat="1" applyFont="1" applyFill="1" applyBorder="1" applyAlignment="1">
      <alignment/>
    </xf>
    <xf numFmtId="178" fontId="0" fillId="37" borderId="21" xfId="0" applyNumberFormat="1" applyFont="1" applyFill="1" applyBorder="1" applyAlignment="1">
      <alignment/>
    </xf>
    <xf numFmtId="178" fontId="0" fillId="37" borderId="12" xfId="0" applyNumberFormat="1" applyFont="1" applyFill="1" applyBorder="1" applyAlignment="1">
      <alignment/>
    </xf>
    <xf numFmtId="178" fontId="0" fillId="37" borderId="11" xfId="0" applyNumberFormat="1" applyFont="1" applyFill="1" applyBorder="1" applyAlignment="1">
      <alignment/>
    </xf>
    <xf numFmtId="178" fontId="6" fillId="37" borderId="29" xfId="0" applyNumberFormat="1" applyFont="1" applyFill="1" applyBorder="1" applyAlignment="1">
      <alignment/>
    </xf>
    <xf numFmtId="178" fontId="0" fillId="37" borderId="102" xfId="0" applyNumberFormat="1" applyFont="1" applyFill="1" applyBorder="1" applyAlignment="1" applyProtection="1">
      <alignment/>
      <protection/>
    </xf>
    <xf numFmtId="178" fontId="0" fillId="37" borderId="86" xfId="0" applyNumberFormat="1" applyFont="1" applyFill="1" applyBorder="1" applyAlignment="1" applyProtection="1">
      <alignment/>
      <protection/>
    </xf>
    <xf numFmtId="178" fontId="6" fillId="37" borderId="102" xfId="0" applyNumberFormat="1" applyFont="1" applyFill="1" applyBorder="1" applyAlignment="1" applyProtection="1">
      <alignment/>
      <protection/>
    </xf>
    <xf numFmtId="178" fontId="6" fillId="37" borderId="86" xfId="0" applyNumberFormat="1" applyFont="1" applyFill="1" applyBorder="1" applyAlignment="1" applyProtection="1">
      <alignment/>
      <protection/>
    </xf>
    <xf numFmtId="0" fontId="9" fillId="37" borderId="19" xfId="0" applyFont="1" applyFill="1" applyBorder="1" applyAlignment="1">
      <alignment wrapText="1"/>
    </xf>
    <xf numFmtId="178" fontId="0" fillId="0" borderId="0" xfId="0" applyNumberFormat="1" applyAlignment="1">
      <alignment/>
    </xf>
    <xf numFmtId="0" fontId="2" fillId="0" borderId="0" xfId="0" applyFont="1" applyAlignment="1">
      <alignment/>
    </xf>
    <xf numFmtId="0" fontId="0" fillId="0" borderId="0" xfId="0" applyAlignment="1">
      <alignment/>
    </xf>
    <xf numFmtId="0" fontId="1" fillId="0" borderId="38" xfId="0" applyFont="1" applyBorder="1" applyAlignment="1">
      <alignment vertical="top" wrapText="1"/>
    </xf>
    <xf numFmtId="0" fontId="0" fillId="0" borderId="65" xfId="0" applyFont="1" applyBorder="1" applyAlignment="1">
      <alignment/>
    </xf>
    <xf numFmtId="0" fontId="0" fillId="0" borderId="73" xfId="0" applyBorder="1" applyAlignment="1">
      <alignment/>
    </xf>
    <xf numFmtId="0" fontId="1" fillId="0" borderId="60" xfId="0" applyFont="1" applyBorder="1" applyAlignment="1">
      <alignment vertical="top" wrapText="1"/>
    </xf>
    <xf numFmtId="0" fontId="0" fillId="0" borderId="143" xfId="0" applyBorder="1" applyAlignment="1">
      <alignment/>
    </xf>
    <xf numFmtId="0" fontId="0" fillId="0" borderId="174" xfId="0" applyBorder="1" applyAlignment="1">
      <alignment/>
    </xf>
    <xf numFmtId="0" fontId="0" fillId="0" borderId="0" xfId="0" applyFont="1" applyAlignment="1">
      <alignment horizontal="center"/>
    </xf>
    <xf numFmtId="0" fontId="2" fillId="33" borderId="0" xfId="0" applyFont="1" applyFill="1" applyAlignment="1">
      <alignment horizontal="center"/>
    </xf>
    <xf numFmtId="0" fontId="0" fillId="33" borderId="15" xfId="56" applyFont="1" applyFill="1" applyBorder="1" applyAlignment="1">
      <alignment horizontal="center" vertical="center"/>
      <protection/>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6" fillId="33" borderId="12" xfId="0" applyFont="1" applyFill="1" applyBorder="1" applyAlignment="1">
      <alignment horizontal="center" vertical="center"/>
    </xf>
    <xf numFmtId="0" fontId="6"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62" xfId="56" applyFont="1" applyFill="1" applyBorder="1" applyAlignment="1">
      <alignment vertical="center"/>
      <protection/>
    </xf>
    <xf numFmtId="0" fontId="0" fillId="33" borderId="175" xfId="0" applyFill="1" applyBorder="1" applyAlignment="1">
      <alignment vertical="center"/>
    </xf>
    <xf numFmtId="0" fontId="0" fillId="33" borderId="61" xfId="0" applyFill="1" applyBorder="1" applyAlignment="1">
      <alignment vertical="center"/>
    </xf>
    <xf numFmtId="0" fontId="0" fillId="33" borderId="39" xfId="0" applyFill="1" applyBorder="1" applyAlignment="1">
      <alignment/>
    </xf>
    <xf numFmtId="0" fontId="0" fillId="33" borderId="171" xfId="0" applyFill="1" applyBorder="1" applyAlignment="1">
      <alignment/>
    </xf>
    <xf numFmtId="0" fontId="0" fillId="0" borderId="176" xfId="56" applyFont="1" applyBorder="1" applyAlignment="1">
      <alignment horizontal="center" vertical="center" wrapText="1"/>
      <protection/>
    </xf>
    <xf numFmtId="0" fontId="0" fillId="0" borderId="177" xfId="56"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6" fillId="0" borderId="178" xfId="56" applyFont="1" applyBorder="1" applyAlignment="1">
      <alignment horizontal="center" vertical="center" wrapText="1"/>
      <protection/>
    </xf>
    <xf numFmtId="0" fontId="6" fillId="0" borderId="179" xfId="56" applyFont="1" applyBorder="1" applyAlignment="1">
      <alignment horizontal="center" vertical="center" wrapText="1"/>
      <protection/>
    </xf>
    <xf numFmtId="0" fontId="6" fillId="0" borderId="180" xfId="56" applyFont="1" applyBorder="1" applyAlignment="1">
      <alignment horizontal="center" vertical="center" wrapText="1"/>
      <protection/>
    </xf>
    <xf numFmtId="0" fontId="0" fillId="0" borderId="181" xfId="56" applyFont="1" applyBorder="1" applyAlignment="1">
      <alignment horizontal="center" vertical="center" wrapText="1"/>
      <protection/>
    </xf>
    <xf numFmtId="0" fontId="0" fillId="0" borderId="182" xfId="56" applyFont="1" applyBorder="1" applyAlignment="1">
      <alignment horizontal="center" vertical="center" wrapText="1"/>
      <protection/>
    </xf>
    <xf numFmtId="0" fontId="0" fillId="0" borderId="38"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8" xfId="56" applyFont="1" applyBorder="1" applyAlignment="1">
      <alignment horizontal="center" vertical="center" wrapText="1"/>
      <protection/>
    </xf>
    <xf numFmtId="0" fontId="0" fillId="0" borderId="65" xfId="56" applyFont="1" applyBorder="1" applyAlignment="1">
      <alignment horizontal="center" vertical="center" wrapText="1"/>
      <protection/>
    </xf>
    <xf numFmtId="0" fontId="0" fillId="0" borderId="73" xfId="56" applyFont="1" applyBorder="1" applyAlignment="1">
      <alignment horizontal="center" vertical="center" wrapText="1"/>
      <protection/>
    </xf>
    <xf numFmtId="0" fontId="6" fillId="0" borderId="183" xfId="56" applyFont="1" applyBorder="1" applyAlignment="1">
      <alignment horizontal="center" vertical="center" wrapText="1"/>
      <protection/>
    </xf>
    <xf numFmtId="0" fontId="6" fillId="0" borderId="184" xfId="56" applyFont="1" applyBorder="1" applyAlignment="1">
      <alignment horizontal="center" vertical="center" wrapText="1"/>
      <protection/>
    </xf>
    <xf numFmtId="0" fontId="6" fillId="0" borderId="185" xfId="56" applyFont="1" applyBorder="1" applyAlignment="1">
      <alignment horizontal="center" vertical="center" wrapText="1"/>
      <protection/>
    </xf>
    <xf numFmtId="0" fontId="0" fillId="0" borderId="186" xfId="56" applyFont="1" applyBorder="1" applyAlignment="1">
      <alignment horizontal="center" vertical="center" wrapText="1"/>
      <protection/>
    </xf>
    <xf numFmtId="0" fontId="0" fillId="0" borderId="187" xfId="56" applyFont="1" applyBorder="1" applyAlignment="1">
      <alignment horizontal="center" vertical="center" wrapText="1"/>
      <protection/>
    </xf>
    <xf numFmtId="0" fontId="0" fillId="0" borderId="188" xfId="56" applyFont="1" applyBorder="1" applyAlignment="1">
      <alignment horizontal="center" vertical="center" wrapText="1"/>
      <protection/>
    </xf>
    <xf numFmtId="0" fontId="0" fillId="0" borderId="189" xfId="56" applyFont="1" applyBorder="1" applyAlignment="1">
      <alignment horizontal="center" vertical="center" wrapText="1"/>
      <protection/>
    </xf>
    <xf numFmtId="0" fontId="0" fillId="0" borderId="190" xfId="56" applyFont="1" applyBorder="1" applyAlignment="1">
      <alignment horizontal="center" vertical="center" wrapText="1"/>
      <protection/>
    </xf>
    <xf numFmtId="0" fontId="0" fillId="0" borderId="60" xfId="0" applyBorder="1" applyAlignment="1">
      <alignment/>
    </xf>
    <xf numFmtId="0" fontId="0" fillId="0" borderId="191" xfId="56" applyFont="1" applyBorder="1" applyAlignment="1">
      <alignment horizontal="center" vertical="center" wrapText="1"/>
      <protection/>
    </xf>
    <xf numFmtId="0" fontId="0" fillId="0" borderId="192" xfId="56" applyFont="1" applyBorder="1" applyAlignment="1">
      <alignment horizontal="center" vertical="center" wrapText="1"/>
      <protection/>
    </xf>
    <xf numFmtId="0" fontId="0" fillId="0" borderId="193" xfId="56" applyFont="1" applyBorder="1" applyAlignment="1">
      <alignment horizontal="center" vertical="center" wrapText="1"/>
      <protection/>
    </xf>
    <xf numFmtId="0" fontId="6" fillId="0" borderId="194" xfId="56" applyFont="1" applyBorder="1" applyAlignment="1">
      <alignment horizontal="center" vertical="center" wrapText="1"/>
      <protection/>
    </xf>
    <xf numFmtId="0" fontId="6" fillId="0" borderId="189" xfId="56" applyFont="1" applyBorder="1" applyAlignment="1">
      <alignment horizontal="center" vertical="center" wrapText="1"/>
      <protection/>
    </xf>
    <xf numFmtId="0" fontId="6" fillId="0" borderId="195" xfId="56" applyFont="1" applyBorder="1" applyAlignment="1">
      <alignment horizontal="center" vertical="center" wrapText="1"/>
      <protection/>
    </xf>
    <xf numFmtId="0" fontId="0" fillId="0" borderId="196" xfId="56" applyFont="1" applyBorder="1" applyAlignment="1">
      <alignment horizontal="center" vertical="center" wrapText="1"/>
      <protection/>
    </xf>
    <xf numFmtId="0" fontId="0" fillId="0" borderId="197" xfId="56" applyFont="1" applyBorder="1" applyAlignment="1">
      <alignment horizontal="center" vertical="center" wrapText="1"/>
      <protection/>
    </xf>
    <xf numFmtId="0" fontId="0" fillId="0" borderId="198" xfId="56" applyFont="1" applyBorder="1" applyAlignment="1">
      <alignment horizontal="center" vertical="center" wrapText="1"/>
      <protection/>
    </xf>
    <xf numFmtId="0" fontId="0" fillId="0" borderId="199" xfId="56" applyFont="1" applyBorder="1" applyAlignment="1">
      <alignment horizontal="center" vertical="center" wrapText="1"/>
      <protection/>
    </xf>
    <xf numFmtId="0" fontId="6" fillId="0" borderId="200" xfId="56" applyFont="1" applyBorder="1" applyAlignment="1">
      <alignment horizontal="center" vertical="center" wrapText="1"/>
      <protection/>
    </xf>
    <xf numFmtId="0" fontId="6" fillId="0" borderId="201" xfId="56" applyFont="1" applyBorder="1" applyAlignment="1">
      <alignment horizontal="center" vertical="center" wrapText="1"/>
      <protection/>
    </xf>
    <xf numFmtId="0" fontId="6" fillId="0" borderId="202" xfId="56" applyFont="1" applyBorder="1" applyAlignment="1">
      <alignment horizontal="center" vertical="center" wrapText="1"/>
      <protection/>
    </xf>
    <xf numFmtId="0" fontId="0" fillId="33" borderId="203" xfId="0" applyNumberFormat="1" applyFont="1" applyFill="1" applyBorder="1" applyAlignment="1" applyProtection="1">
      <alignment horizontal="center" vertical="center" wrapText="1"/>
      <protection/>
    </xf>
    <xf numFmtId="0" fontId="0" fillId="33" borderId="204" xfId="0" applyNumberFormat="1" applyFont="1" applyFill="1" applyBorder="1" applyAlignment="1" applyProtection="1">
      <alignment horizontal="center" vertical="center" wrapText="1"/>
      <protection/>
    </xf>
    <xf numFmtId="0" fontId="0" fillId="33" borderId="205" xfId="0" applyNumberFormat="1" applyFont="1" applyFill="1" applyBorder="1" applyAlignment="1" applyProtection="1">
      <alignment horizontal="center" vertical="center" wrapText="1"/>
      <protection/>
    </xf>
    <xf numFmtId="0" fontId="0" fillId="33" borderId="206" xfId="0" applyNumberFormat="1" applyFont="1" applyFill="1" applyBorder="1" applyAlignment="1" applyProtection="1">
      <alignment horizontal="center" vertical="center" wrapText="1"/>
      <protection/>
    </xf>
    <xf numFmtId="0" fontId="0" fillId="33" borderId="207" xfId="0" applyNumberFormat="1" applyFont="1" applyFill="1" applyBorder="1" applyAlignment="1" applyProtection="1">
      <alignment horizontal="center" vertical="center" wrapText="1"/>
      <protection/>
    </xf>
    <xf numFmtId="0" fontId="0" fillId="33" borderId="208" xfId="0" applyNumberFormat="1" applyFont="1" applyFill="1" applyBorder="1" applyAlignment="1" applyProtection="1">
      <alignment horizontal="center" vertical="center" wrapText="1"/>
      <protection/>
    </xf>
    <xf numFmtId="0" fontId="0" fillId="33" borderId="209" xfId="0" applyNumberFormat="1" applyFont="1" applyFill="1" applyBorder="1" applyAlignment="1" applyProtection="1">
      <alignment horizontal="center" vertical="center" wrapText="1"/>
      <protection/>
    </xf>
    <xf numFmtId="0" fontId="6" fillId="33" borderId="210" xfId="0" applyNumberFormat="1" applyFont="1" applyFill="1" applyBorder="1" applyAlignment="1" applyProtection="1">
      <alignment horizontal="center" vertical="center" wrapText="1"/>
      <protection/>
    </xf>
    <xf numFmtId="0" fontId="6" fillId="33" borderId="211"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protection/>
    </xf>
    <xf numFmtId="0" fontId="0" fillId="33" borderId="212" xfId="0" applyNumberFormat="1" applyFont="1" applyFill="1" applyBorder="1" applyAlignment="1" applyProtection="1">
      <alignment horizontal="center" vertical="center" wrapText="1"/>
      <protection/>
    </xf>
    <xf numFmtId="0" fontId="0" fillId="33" borderId="213" xfId="0" applyNumberFormat="1" applyFont="1" applyFill="1" applyBorder="1" applyAlignment="1" applyProtection="1">
      <alignment horizontal="center" vertical="center" wrapText="1"/>
      <protection/>
    </xf>
    <xf numFmtId="0" fontId="0" fillId="33" borderId="214" xfId="0" applyNumberFormat="1" applyFont="1" applyFill="1" applyBorder="1" applyAlignment="1" applyProtection="1">
      <alignment/>
      <protection/>
    </xf>
    <xf numFmtId="0" fontId="0" fillId="33" borderId="215" xfId="0" applyNumberFormat="1" applyFont="1" applyFill="1" applyBorder="1" applyAlignment="1" applyProtection="1">
      <alignment/>
      <protection/>
    </xf>
    <xf numFmtId="0" fontId="0" fillId="33" borderId="216" xfId="0" applyNumberFormat="1" applyFont="1" applyFill="1" applyBorder="1" applyAlignment="1" applyProtection="1">
      <alignment horizontal="center" vertical="center" wrapText="1"/>
      <protection/>
    </xf>
    <xf numFmtId="0" fontId="0" fillId="33" borderId="217" xfId="0" applyNumberFormat="1" applyFont="1" applyFill="1" applyBorder="1" applyAlignment="1" applyProtection="1">
      <alignment horizontal="center" vertical="center" wrapText="1"/>
      <protection/>
    </xf>
    <xf numFmtId="0" fontId="6" fillId="33" borderId="218" xfId="0" applyNumberFormat="1" applyFont="1" applyFill="1" applyBorder="1" applyAlignment="1" applyProtection="1">
      <alignment horizontal="center" vertical="center" wrapText="1"/>
      <protection/>
    </xf>
    <xf numFmtId="0" fontId="6" fillId="33" borderId="219" xfId="0" applyNumberFormat="1" applyFont="1" applyFill="1" applyBorder="1" applyAlignment="1" applyProtection="1">
      <alignment horizontal="center" vertical="center" wrapText="1"/>
      <protection/>
    </xf>
    <xf numFmtId="0" fontId="0" fillId="0" borderId="39" xfId="45" applyBorder="1" applyAlignment="1">
      <alignment horizontal="center" vertical="top"/>
      <protection/>
    </xf>
    <xf numFmtId="0" fontId="0" fillId="0" borderId="152" xfId="45" applyBorder="1" applyAlignment="1">
      <alignment horizontal="center" vertical="top"/>
      <protection/>
    </xf>
    <xf numFmtId="0" fontId="0" fillId="0" borderId="32" xfId="45" applyBorder="1" applyAlignment="1">
      <alignment horizontal="center" vertical="top"/>
      <protection/>
    </xf>
    <xf numFmtId="0" fontId="0" fillId="0" borderId="154" xfId="45" applyBorder="1" applyAlignment="1">
      <alignment horizontal="center" vertical="top"/>
      <protection/>
    </xf>
    <xf numFmtId="0" fontId="0" fillId="0" borderId="40" xfId="45" applyFont="1" applyBorder="1" applyAlignment="1">
      <alignment horizontal="center" vertical="top"/>
      <protection/>
    </xf>
    <xf numFmtId="0" fontId="0" fillId="0" borderId="155" xfId="45" applyBorder="1" applyAlignment="1">
      <alignment horizontal="center" vertical="top"/>
      <protection/>
    </xf>
    <xf numFmtId="0" fontId="6" fillId="0" borderId="11" xfId="0" applyFont="1" applyBorder="1" applyAlignment="1">
      <alignment/>
    </xf>
    <xf numFmtId="0" fontId="6" fillId="0" borderId="20" xfId="0" applyFont="1" applyBorder="1" applyAlignment="1">
      <alignment/>
    </xf>
    <xf numFmtId="0" fontId="0" fillId="0" borderId="60" xfId="0" applyFont="1" applyFill="1" applyBorder="1" applyAlignment="1">
      <alignment vertical="top" wrapText="1"/>
    </xf>
    <xf numFmtId="0" fontId="0" fillId="0" borderId="143" xfId="0" applyFont="1" applyFill="1" applyBorder="1" applyAlignment="1">
      <alignment vertical="top" wrapText="1"/>
    </xf>
    <xf numFmtId="0" fontId="0" fillId="0" borderId="174" xfId="0" applyFont="1" applyFill="1" applyBorder="1" applyAlignment="1">
      <alignment vertical="top" wrapText="1"/>
    </xf>
    <xf numFmtId="0" fontId="8" fillId="0" borderId="14" xfId="57" applyFont="1" applyFill="1" applyBorder="1" applyAlignment="1">
      <alignment horizontal="center" vertical="center" wrapText="1"/>
      <protection/>
    </xf>
    <xf numFmtId="0" fontId="8" fillId="0" borderId="22" xfId="57" applyFont="1" applyFill="1" applyBorder="1" applyAlignment="1">
      <alignment horizontal="center" vertical="center" wrapText="1"/>
      <protection/>
    </xf>
    <xf numFmtId="0" fontId="8" fillId="0" borderId="71" xfId="57" applyFont="1" applyFill="1" applyBorder="1" applyAlignment="1">
      <alignment horizontal="center" vertical="center" wrapText="1"/>
      <protection/>
    </xf>
    <xf numFmtId="0" fontId="8" fillId="0" borderId="32" xfId="57" applyFont="1" applyFill="1" applyBorder="1" applyAlignment="1">
      <alignment horizontal="center" vertical="center" wrapText="1"/>
      <protection/>
    </xf>
    <xf numFmtId="0" fontId="0" fillId="0" borderId="17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24" xfId="0" applyBorder="1" applyAlignment="1">
      <alignment/>
    </xf>
    <xf numFmtId="0" fontId="0" fillId="0" borderId="20" xfId="0" applyBorder="1" applyAlignment="1">
      <alignment/>
    </xf>
    <xf numFmtId="0" fontId="3" fillId="0" borderId="12" xfId="0" applyFont="1" applyBorder="1" applyAlignment="1">
      <alignment/>
    </xf>
    <xf numFmtId="0" fontId="6" fillId="0" borderId="57" xfId="0" applyFont="1" applyFill="1" applyBorder="1" applyAlignment="1">
      <alignment horizontal="center"/>
    </xf>
    <xf numFmtId="0" fontId="6" fillId="0" borderId="52" xfId="0" applyFont="1" applyFill="1" applyBorder="1" applyAlignment="1">
      <alignment horizontal="center"/>
    </xf>
    <xf numFmtId="0" fontId="3" fillId="10" borderId="12" xfId="0" applyFont="1" applyFill="1" applyBorder="1" applyAlignment="1">
      <alignment horizontal="center"/>
    </xf>
    <xf numFmtId="0" fontId="3" fillId="0" borderId="12" xfId="0" applyFont="1" applyFill="1" applyBorder="1" applyAlignment="1">
      <alignment wrapText="1"/>
    </xf>
    <xf numFmtId="0" fontId="3" fillId="0" borderId="12" xfId="0" applyFont="1" applyBorder="1" applyAlignment="1">
      <alignment wrapText="1"/>
    </xf>
    <xf numFmtId="0" fontId="3" fillId="0" borderId="12" xfId="0" applyFont="1" applyBorder="1" applyAlignment="1">
      <alignment horizontal="center" wrapText="1"/>
    </xf>
    <xf numFmtId="0" fontId="16" fillId="0" borderId="0" xfId="0" applyFont="1" applyAlignment="1">
      <alignment wrapText="1"/>
    </xf>
    <xf numFmtId="0" fontId="6" fillId="0" borderId="0" xfId="0" applyFont="1" applyAlignment="1">
      <alignment wrapText="1"/>
    </xf>
    <xf numFmtId="0" fontId="0" fillId="0" borderId="27" xfId="0" applyFont="1" applyBorder="1" applyAlignment="1">
      <alignment wrapText="1"/>
    </xf>
    <xf numFmtId="0" fontId="0" fillId="0" borderId="172" xfId="0" applyBorder="1" applyAlignment="1">
      <alignment wrapText="1"/>
    </xf>
    <xf numFmtId="0" fontId="0" fillId="0" borderId="55" xfId="0" applyBorder="1" applyAlignment="1">
      <alignment wrapText="1"/>
    </xf>
    <xf numFmtId="0" fontId="88" fillId="0" borderId="12" xfId="0" applyFont="1" applyBorder="1" applyAlignment="1">
      <alignment horizontal="center" wrapText="1"/>
    </xf>
    <xf numFmtId="0" fontId="3" fillId="0" borderId="12" xfId="0" applyFont="1" applyBorder="1" applyAlignment="1">
      <alignment vertical="top" wrapText="1"/>
    </xf>
    <xf numFmtId="0" fontId="3" fillId="0" borderId="12" xfId="0" applyFont="1" applyBorder="1" applyAlignment="1">
      <alignment vertical="top"/>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6" xfId="0" applyFont="1" applyBorder="1" applyAlignment="1">
      <alignment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5" xfId="0" applyFont="1" applyBorder="1" applyAlignment="1">
      <alignment wrapText="1"/>
    </xf>
    <xf numFmtId="0" fontId="23" fillId="0" borderId="0" xfId="0" applyFont="1" applyAlignment="1">
      <alignment horizontal="center" wrapText="1"/>
    </xf>
    <xf numFmtId="0" fontId="23" fillId="0" borderId="0" xfId="0" applyFont="1" applyAlignment="1">
      <alignment wrapText="1"/>
    </xf>
    <xf numFmtId="0" fontId="0" fillId="0" borderId="35" xfId="0" applyBorder="1" applyAlignment="1">
      <alignment horizontal="center" vertical="center" wrapText="1"/>
    </xf>
    <xf numFmtId="0" fontId="3" fillId="0" borderId="10" xfId="0" applyFont="1" applyBorder="1" applyAlignment="1">
      <alignment horizontal="center" vertical="center" wrapText="1"/>
    </xf>
    <xf numFmtId="0" fontId="0" fillId="0" borderId="37" xfId="0" applyBorder="1" applyAlignment="1">
      <alignment horizontal="center" vertical="center" wrapText="1"/>
    </xf>
    <xf numFmtId="0" fontId="0" fillId="0" borderId="0" xfId="0" applyFont="1" applyAlignment="1">
      <alignment horizontal="center" wrapText="1"/>
    </xf>
    <xf numFmtId="0" fontId="83" fillId="0" borderId="12" xfId="43" applyFont="1" applyFill="1" applyBorder="1" applyAlignment="1">
      <alignment wrapText="1"/>
      <protection/>
    </xf>
    <xf numFmtId="0" fontId="83" fillId="0" borderId="12" xfId="45" applyFont="1" applyFill="1" applyBorder="1" applyAlignment="1">
      <alignment wrapText="1"/>
      <protection/>
    </xf>
  </cellXfs>
  <cellStyles count="5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_5-prpgramos" xfId="48"/>
    <cellStyle name="Įprastas 5" xfId="49"/>
    <cellStyle name="Įspėjimo tekstas" xfId="50"/>
    <cellStyle name="Išvestis" xfId="51"/>
    <cellStyle name="Įvestis" xfId="52"/>
    <cellStyle name="Comma" xfId="53"/>
    <cellStyle name="Comma [0]" xfId="54"/>
    <cellStyle name="Neutralus" xfId="55"/>
    <cellStyle name="Normal_Sheet1" xfId="56"/>
    <cellStyle name="Normal_Sheet1_1" xfId="57"/>
    <cellStyle name="Paryškinimas 1" xfId="58"/>
    <cellStyle name="Paryškinimas 2" xfId="59"/>
    <cellStyle name="Paryškinimas 3" xfId="60"/>
    <cellStyle name="Paryškinimas 4" xfId="61"/>
    <cellStyle name="Paryškinimas 5" xfId="62"/>
    <cellStyle name="Paryškinimas 6" xfId="63"/>
    <cellStyle name="Pastaba" xfId="64"/>
    <cellStyle name="Pavadinimas" xfId="65"/>
    <cellStyle name="Percent" xfId="66"/>
    <cellStyle name="Skaičiavimas" xfId="67"/>
    <cellStyle name="Suma" xfId="68"/>
    <cellStyle name="Susietas langelis" xfId="69"/>
    <cellStyle name="Tikrinimo langelis"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zoomScalePageLayoutView="0" workbookViewId="0" topLeftCell="A31">
      <selection activeCell="E48" sqref="E48"/>
    </sheetView>
  </sheetViews>
  <sheetFormatPr defaultColWidth="9.140625" defaultRowHeight="12.75"/>
  <cols>
    <col min="1" max="1" width="4.421875" style="0" customWidth="1"/>
    <col min="2" max="2" width="14.57421875" style="0" customWidth="1"/>
    <col min="3" max="3" width="62.140625" style="0" customWidth="1"/>
    <col min="4" max="4" width="16.00390625" style="0" customWidth="1"/>
    <col min="5" max="5" width="46.421875" style="0" customWidth="1"/>
    <col min="6" max="6" width="17.421875" style="0" customWidth="1"/>
    <col min="8" max="8" width="10.57421875" style="0" bestFit="1" customWidth="1"/>
  </cols>
  <sheetData>
    <row r="1" ht="15.75">
      <c r="A1" s="2" t="s">
        <v>325</v>
      </c>
    </row>
    <row r="2" ht="15.75">
      <c r="C2" s="1" t="s">
        <v>717</v>
      </c>
    </row>
    <row r="3" ht="17.25" customHeight="1">
      <c r="A3" s="1" t="s">
        <v>326</v>
      </c>
    </row>
    <row r="4" spans="1:4" ht="15.75">
      <c r="A4" s="1002" t="s">
        <v>718</v>
      </c>
      <c r="B4" s="1003"/>
      <c r="C4" s="1003"/>
      <c r="D4" s="1003"/>
    </row>
    <row r="5" ht="18" customHeight="1">
      <c r="A5" s="3" t="s">
        <v>327</v>
      </c>
    </row>
    <row r="6" spans="1:4" ht="15" customHeight="1" thickBot="1">
      <c r="A6" s="3"/>
      <c r="D6" t="s">
        <v>328</v>
      </c>
    </row>
    <row r="7" spans="1:4" ht="45" customHeight="1" thickBot="1">
      <c r="A7" s="354" t="s">
        <v>0</v>
      </c>
      <c r="B7" s="355" t="s">
        <v>329</v>
      </c>
      <c r="C7" s="356" t="s">
        <v>330</v>
      </c>
      <c r="D7" s="357" t="s">
        <v>331</v>
      </c>
    </row>
    <row r="8" spans="1:4" ht="16.5" customHeight="1" thickBot="1">
      <c r="A8" s="358">
        <v>1</v>
      </c>
      <c r="B8" s="359">
        <v>2</v>
      </c>
      <c r="C8" s="360">
        <v>3</v>
      </c>
      <c r="D8" s="361">
        <v>4</v>
      </c>
    </row>
    <row r="9" spans="1:4" ht="15" customHeight="1" thickBot="1">
      <c r="A9" s="362">
        <v>1</v>
      </c>
      <c r="B9" s="363" t="s">
        <v>332</v>
      </c>
      <c r="C9" s="364" t="s">
        <v>333</v>
      </c>
      <c r="D9" s="365">
        <f>D10+D12+D16</f>
        <v>19396</v>
      </c>
    </row>
    <row r="10" spans="1:4" ht="17.25" customHeight="1" thickBot="1">
      <c r="A10" s="362">
        <v>2</v>
      </c>
      <c r="B10" s="366" t="s">
        <v>334</v>
      </c>
      <c r="C10" s="364" t="s">
        <v>335</v>
      </c>
      <c r="D10" s="365">
        <f>D11</f>
        <v>17796</v>
      </c>
    </row>
    <row r="11" spans="1:4" ht="18.75" customHeight="1" thickBot="1">
      <c r="A11" s="362">
        <v>3</v>
      </c>
      <c r="B11" s="363" t="s">
        <v>336</v>
      </c>
      <c r="C11" s="367" t="s">
        <v>337</v>
      </c>
      <c r="D11" s="365">
        <v>17796</v>
      </c>
    </row>
    <row r="12" spans="1:4" ht="18.75" customHeight="1" thickBot="1">
      <c r="A12" s="362">
        <v>4</v>
      </c>
      <c r="B12" s="363" t="s">
        <v>338</v>
      </c>
      <c r="C12" s="364" t="s">
        <v>370</v>
      </c>
      <c r="D12" s="365">
        <f>D13+D14+D15</f>
        <v>870</v>
      </c>
    </row>
    <row r="13" spans="1:4" ht="18" customHeight="1" thickBot="1">
      <c r="A13" s="362">
        <v>5</v>
      </c>
      <c r="B13" s="363" t="s">
        <v>339</v>
      </c>
      <c r="C13" s="367" t="s">
        <v>340</v>
      </c>
      <c r="D13" s="368">
        <v>600</v>
      </c>
    </row>
    <row r="14" spans="1:4" ht="17.25" customHeight="1" thickBot="1">
      <c r="A14" s="362">
        <v>6</v>
      </c>
      <c r="B14" s="363" t="s">
        <v>341</v>
      </c>
      <c r="C14" s="367" t="s">
        <v>342</v>
      </c>
      <c r="D14" s="368">
        <v>10</v>
      </c>
    </row>
    <row r="15" spans="1:4" ht="17.25" customHeight="1" thickBot="1">
      <c r="A15" s="362">
        <v>7</v>
      </c>
      <c r="B15" s="363" t="s">
        <v>343</v>
      </c>
      <c r="C15" s="367" t="s">
        <v>344</v>
      </c>
      <c r="D15" s="368">
        <v>260</v>
      </c>
    </row>
    <row r="16" spans="1:4" ht="15.75" customHeight="1" thickBot="1">
      <c r="A16" s="362">
        <v>8</v>
      </c>
      <c r="B16" s="363" t="s">
        <v>345</v>
      </c>
      <c r="C16" s="364" t="s">
        <v>371</v>
      </c>
      <c r="D16" s="365">
        <f>D17+D18</f>
        <v>730</v>
      </c>
    </row>
    <row r="17" spans="1:4" ht="16.5" customHeight="1" thickBot="1">
      <c r="A17" s="362">
        <v>9</v>
      </c>
      <c r="B17" s="363" t="s">
        <v>346</v>
      </c>
      <c r="C17" s="367" t="s">
        <v>347</v>
      </c>
      <c r="D17" s="368">
        <v>50</v>
      </c>
    </row>
    <row r="18" spans="1:4" ht="17.25" customHeight="1" thickBot="1">
      <c r="A18" s="362">
        <v>10</v>
      </c>
      <c r="B18" s="363" t="s">
        <v>348</v>
      </c>
      <c r="C18" s="367" t="s">
        <v>372</v>
      </c>
      <c r="D18" s="368">
        <f>D19+D20</f>
        <v>680</v>
      </c>
    </row>
    <row r="19" spans="1:4" ht="18.75" customHeight="1" thickBot="1">
      <c r="A19" s="362">
        <v>11</v>
      </c>
      <c r="B19" s="363" t="s">
        <v>349</v>
      </c>
      <c r="C19" s="367" t="s">
        <v>350</v>
      </c>
      <c r="D19" s="368">
        <v>30</v>
      </c>
    </row>
    <row r="20" spans="1:4" ht="19.5" customHeight="1" thickBot="1">
      <c r="A20" s="362">
        <v>12</v>
      </c>
      <c r="B20" s="363" t="s">
        <v>351</v>
      </c>
      <c r="C20" s="367" t="s">
        <v>352</v>
      </c>
      <c r="D20" s="369">
        <v>650</v>
      </c>
    </row>
    <row r="21" spans="1:4" ht="18" customHeight="1" thickBot="1">
      <c r="A21" s="362">
        <v>13</v>
      </c>
      <c r="B21" s="363" t="s">
        <v>353</v>
      </c>
      <c r="C21" s="364" t="s">
        <v>475</v>
      </c>
      <c r="D21" s="375">
        <f>D22+D28+D36</f>
        <v>12583.871</v>
      </c>
    </row>
    <row r="22" spans="1:4" ht="18" customHeight="1" thickBot="1">
      <c r="A22" s="362">
        <v>14</v>
      </c>
      <c r="B22" s="581" t="s">
        <v>354</v>
      </c>
      <c r="C22" s="578" t="s">
        <v>780</v>
      </c>
      <c r="D22" s="710">
        <f>D23+D24+D25+D26+D27</f>
        <v>11216.797999999999</v>
      </c>
    </row>
    <row r="23" spans="1:4" ht="33.75" customHeight="1" thickBot="1">
      <c r="A23" s="362">
        <v>15</v>
      </c>
      <c r="B23" s="363" t="s">
        <v>476</v>
      </c>
      <c r="C23" s="367" t="s">
        <v>415</v>
      </c>
      <c r="D23" s="370">
        <v>3529.698</v>
      </c>
    </row>
    <row r="24" spans="1:4" ht="21" customHeight="1" thickBot="1">
      <c r="A24" s="362">
        <v>16</v>
      </c>
      <c r="B24" s="363" t="s">
        <v>477</v>
      </c>
      <c r="C24" s="371" t="s">
        <v>257</v>
      </c>
      <c r="D24" s="583">
        <v>7353.8</v>
      </c>
    </row>
    <row r="25" spans="1:5" ht="33" customHeight="1" thickBot="1">
      <c r="A25" s="362">
        <v>17</v>
      </c>
      <c r="B25" s="367" t="s">
        <v>478</v>
      </c>
      <c r="C25" s="372" t="s">
        <v>720</v>
      </c>
      <c r="D25" s="373">
        <v>122.2</v>
      </c>
      <c r="E25" s="1001">
        <f>D21-D23-D24</f>
        <v>1700.3729999999987</v>
      </c>
    </row>
    <row r="26" spans="1:4" ht="47.25" customHeight="1" thickBot="1">
      <c r="A26" s="362">
        <v>18</v>
      </c>
      <c r="B26" s="367" t="s">
        <v>479</v>
      </c>
      <c r="C26" s="711" t="s">
        <v>480</v>
      </c>
      <c r="D26" s="373">
        <v>0.8</v>
      </c>
    </row>
    <row r="27" spans="1:4" ht="18" customHeight="1" thickBot="1">
      <c r="A27" s="362">
        <v>19</v>
      </c>
      <c r="B27" s="367" t="s">
        <v>481</v>
      </c>
      <c r="C27" s="961" t="s">
        <v>482</v>
      </c>
      <c r="D27" s="373">
        <v>210.3</v>
      </c>
    </row>
    <row r="28" spans="1:4" ht="30.75" customHeight="1" thickBot="1">
      <c r="A28" s="362">
        <v>20</v>
      </c>
      <c r="B28" s="579" t="s">
        <v>483</v>
      </c>
      <c r="C28" s="577" t="s">
        <v>484</v>
      </c>
      <c r="D28" s="580">
        <f>D29+D30+D31+D32+D33+D34+D35</f>
        <v>470.073</v>
      </c>
    </row>
    <row r="29" spans="1:4" ht="35.25" customHeight="1" thickBot="1">
      <c r="A29" s="362">
        <v>21</v>
      </c>
      <c r="B29" s="367" t="s">
        <v>485</v>
      </c>
      <c r="C29" s="712" t="s">
        <v>486</v>
      </c>
      <c r="D29" s="374">
        <v>112.3</v>
      </c>
    </row>
    <row r="30" spans="1:4" ht="17.25" customHeight="1" thickBot="1">
      <c r="A30" s="362">
        <v>22</v>
      </c>
      <c r="B30" s="367" t="s">
        <v>418</v>
      </c>
      <c r="C30" s="382" t="s">
        <v>487</v>
      </c>
      <c r="D30" s="374">
        <v>83</v>
      </c>
    </row>
    <row r="31" spans="1:4" ht="18" customHeight="1" thickBot="1">
      <c r="A31" s="362">
        <v>23</v>
      </c>
      <c r="B31" s="367" t="s">
        <v>488</v>
      </c>
      <c r="C31" s="382" t="s">
        <v>489</v>
      </c>
      <c r="D31" s="374">
        <v>34</v>
      </c>
    </row>
    <row r="32" spans="1:4" ht="17.25" customHeight="1" thickBot="1">
      <c r="A32" s="362">
        <v>24</v>
      </c>
      <c r="B32" s="367" t="s">
        <v>490</v>
      </c>
      <c r="C32" s="382" t="s">
        <v>491</v>
      </c>
      <c r="D32" s="374">
        <v>32.741</v>
      </c>
    </row>
    <row r="33" spans="1:9" ht="21" customHeight="1" thickBot="1">
      <c r="A33" s="362">
        <v>25</v>
      </c>
      <c r="B33" s="963" t="s">
        <v>492</v>
      </c>
      <c r="C33" s="962" t="s">
        <v>493</v>
      </c>
      <c r="D33" s="374">
        <v>143</v>
      </c>
      <c r="I33" s="10" t="s">
        <v>413</v>
      </c>
    </row>
    <row r="34" spans="1:4" ht="18" customHeight="1" thickBot="1">
      <c r="A34" s="362">
        <v>26</v>
      </c>
      <c r="B34" s="367" t="s">
        <v>494</v>
      </c>
      <c r="C34" s="962" t="s">
        <v>470</v>
      </c>
      <c r="D34" s="374">
        <v>54</v>
      </c>
    </row>
    <row r="35" spans="1:4" ht="18" customHeight="1" thickBot="1">
      <c r="A35" s="964">
        <v>27</v>
      </c>
      <c r="B35" s="965" t="s">
        <v>778</v>
      </c>
      <c r="C35" s="966" t="s">
        <v>779</v>
      </c>
      <c r="D35" s="967">
        <v>11.032</v>
      </c>
    </row>
    <row r="36" spans="1:4" ht="33" customHeight="1" thickBot="1">
      <c r="A36" s="713">
        <v>28</v>
      </c>
      <c r="B36" s="714" t="s">
        <v>410</v>
      </c>
      <c r="C36" s="715" t="s">
        <v>495</v>
      </c>
      <c r="D36" s="716">
        <f>D37+D38</f>
        <v>897</v>
      </c>
    </row>
    <row r="37" spans="1:4" ht="18" customHeight="1" thickBot="1">
      <c r="A37" s="717">
        <v>29</v>
      </c>
      <c r="B37" s="718" t="s">
        <v>411</v>
      </c>
      <c r="C37" s="382" t="s">
        <v>496</v>
      </c>
      <c r="D37" s="374">
        <v>160</v>
      </c>
    </row>
    <row r="38" spans="1:4" ht="30" customHeight="1" thickBot="1">
      <c r="A38" s="717">
        <v>30</v>
      </c>
      <c r="B38" s="718" t="s">
        <v>412</v>
      </c>
      <c r="C38" s="382" t="s">
        <v>497</v>
      </c>
      <c r="D38" s="374">
        <v>737</v>
      </c>
    </row>
    <row r="39" spans="1:4" ht="16.5" customHeight="1" thickBot="1">
      <c r="A39" s="362">
        <v>31</v>
      </c>
      <c r="B39" s="363" t="s">
        <v>355</v>
      </c>
      <c r="C39" s="364" t="s">
        <v>781</v>
      </c>
      <c r="D39" s="365">
        <f>D40+D44+D45+D46+D47</f>
        <v>1687.238</v>
      </c>
    </row>
    <row r="40" spans="1:4" ht="15.75" customHeight="1" thickBot="1">
      <c r="A40" s="362">
        <v>32</v>
      </c>
      <c r="B40" s="363" t="s">
        <v>356</v>
      </c>
      <c r="C40" s="364" t="s">
        <v>498</v>
      </c>
      <c r="D40" s="365">
        <f>D41+D42+D43</f>
        <v>355</v>
      </c>
    </row>
    <row r="41" spans="1:4" ht="19.5" customHeight="1" thickBot="1">
      <c r="A41" s="362">
        <v>33</v>
      </c>
      <c r="B41" s="363" t="s">
        <v>357</v>
      </c>
      <c r="C41" s="367" t="s">
        <v>358</v>
      </c>
      <c r="D41" s="368">
        <v>245</v>
      </c>
    </row>
    <row r="42" spans="1:4" ht="23.25" customHeight="1" thickBot="1">
      <c r="A42" s="362">
        <v>34</v>
      </c>
      <c r="B42" s="363" t="s">
        <v>359</v>
      </c>
      <c r="C42" s="367" t="s">
        <v>360</v>
      </c>
      <c r="D42" s="368">
        <v>10</v>
      </c>
    </row>
    <row r="43" spans="1:4" ht="15" customHeight="1" thickBot="1">
      <c r="A43" s="362">
        <v>35</v>
      </c>
      <c r="B43" s="363" t="s">
        <v>361</v>
      </c>
      <c r="C43" s="367" t="s">
        <v>362</v>
      </c>
      <c r="D43" s="368">
        <v>100</v>
      </c>
    </row>
    <row r="44" spans="1:4" ht="15.75" customHeight="1" thickBot="1">
      <c r="A44" s="362">
        <v>36</v>
      </c>
      <c r="B44" s="363" t="s">
        <v>363</v>
      </c>
      <c r="C44" s="364" t="s">
        <v>364</v>
      </c>
      <c r="D44" s="379">
        <v>1300.238</v>
      </c>
    </row>
    <row r="45" spans="1:4" ht="13.5" customHeight="1" thickBot="1">
      <c r="A45" s="362">
        <v>37</v>
      </c>
      <c r="B45" s="363" t="s">
        <v>499</v>
      </c>
      <c r="C45" s="364" t="s">
        <v>365</v>
      </c>
      <c r="D45" s="365">
        <v>10</v>
      </c>
    </row>
    <row r="46" spans="1:4" ht="16.5" thickBot="1">
      <c r="A46" s="362">
        <v>38</v>
      </c>
      <c r="B46" s="363" t="s">
        <v>500</v>
      </c>
      <c r="C46" s="364" t="s">
        <v>366</v>
      </c>
      <c r="D46" s="365">
        <v>5</v>
      </c>
    </row>
    <row r="47" spans="1:4" ht="16.5" thickBot="1">
      <c r="A47" s="362">
        <v>39</v>
      </c>
      <c r="B47" s="363" t="s">
        <v>501</v>
      </c>
      <c r="C47" s="384" t="s">
        <v>502</v>
      </c>
      <c r="D47" s="365">
        <v>17</v>
      </c>
    </row>
    <row r="48" spans="1:5" ht="19.5" thickBot="1">
      <c r="A48" s="362">
        <v>40</v>
      </c>
      <c r="B48" s="363"/>
      <c r="C48" s="364" t="s">
        <v>503</v>
      </c>
      <c r="D48" s="719">
        <f>D9+D21+D39</f>
        <v>33667.109</v>
      </c>
      <c r="E48" s="726"/>
    </row>
    <row r="49" spans="1:4" ht="19.5" thickBot="1">
      <c r="A49" s="720">
        <v>41</v>
      </c>
      <c r="B49" s="371"/>
      <c r="C49" s="721" t="s">
        <v>504</v>
      </c>
      <c r="D49" s="827">
        <v>185.88488</v>
      </c>
    </row>
    <row r="50" spans="1:4" ht="16.5" thickBot="1">
      <c r="A50" s="1004">
        <v>42</v>
      </c>
      <c r="B50" s="1007"/>
      <c r="C50" s="376" t="s">
        <v>367</v>
      </c>
      <c r="D50" s="722">
        <v>1267.63168</v>
      </c>
    </row>
    <row r="51" spans="1:4" ht="15.75">
      <c r="A51" s="1005"/>
      <c r="B51" s="1008"/>
      <c r="C51" s="378" t="s">
        <v>721</v>
      </c>
      <c r="D51" s="723">
        <v>124.5656</v>
      </c>
    </row>
    <row r="52" spans="1:4" ht="15.75">
      <c r="A52" s="1005"/>
      <c r="B52" s="1008"/>
      <c r="C52" s="378" t="s">
        <v>368</v>
      </c>
      <c r="D52" s="724">
        <v>276.96818</v>
      </c>
    </row>
    <row r="53" spans="1:4" ht="16.5" thickBot="1">
      <c r="A53" s="1006"/>
      <c r="B53" s="1009"/>
      <c r="C53" s="377" t="s">
        <v>369</v>
      </c>
      <c r="D53" s="725">
        <v>866.0979</v>
      </c>
    </row>
    <row r="55" ht="12.75">
      <c r="D55" s="726">
        <f>D48+D49+D50</f>
        <v>35120.62555999999</v>
      </c>
    </row>
    <row r="57" ht="12.75">
      <c r="D57" s="726"/>
    </row>
    <row r="59" ht="12.75">
      <c r="D59" s="726"/>
    </row>
    <row r="61" ht="12.75">
      <c r="D61" s="726"/>
    </row>
  </sheetData>
  <sheetProtection/>
  <mergeCells count="3">
    <mergeCell ref="A4:D4"/>
    <mergeCell ref="A50:A53"/>
    <mergeCell ref="B50:B53"/>
  </mergeCells>
  <printOptions/>
  <pageMargins left="0.7480314960629921" right="0.7480314960629921" top="0.984251968503937" bottom="0"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B3:G32"/>
  <sheetViews>
    <sheetView zoomScalePageLayoutView="0" workbookViewId="0" topLeftCell="A10">
      <selection activeCell="C25" sqref="C25"/>
    </sheetView>
  </sheetViews>
  <sheetFormatPr defaultColWidth="9.140625" defaultRowHeight="12.75"/>
  <cols>
    <col min="1" max="1" width="6.57421875" style="0" customWidth="1"/>
    <col min="2" max="2" width="3.57421875" style="0" customWidth="1"/>
    <col min="3" max="3" width="38.8515625" style="0" customWidth="1"/>
    <col min="4" max="5" width="12.8515625" style="0" customWidth="1"/>
  </cols>
  <sheetData>
    <row r="3" spans="3:7" ht="12.75">
      <c r="C3" s="278" t="s">
        <v>280</v>
      </c>
      <c r="D3" s="704" t="s">
        <v>281</v>
      </c>
      <c r="E3" s="704"/>
      <c r="F3" s="704"/>
      <c r="G3" s="239"/>
    </row>
    <row r="4" spans="3:7" ht="12.75" customHeight="1">
      <c r="C4" s="240" t="s">
        <v>279</v>
      </c>
      <c r="D4" s="1131" t="s">
        <v>474</v>
      </c>
      <c r="E4" s="1131"/>
      <c r="F4" s="1131"/>
      <c r="G4" s="240"/>
    </row>
    <row r="5" spans="3:7" ht="12.75">
      <c r="C5" s="240"/>
      <c r="D5" s="709"/>
      <c r="E5" s="709" t="s">
        <v>272</v>
      </c>
      <c r="F5" s="704"/>
      <c r="G5" s="239"/>
    </row>
    <row r="6" spans="2:6" ht="30" customHeight="1">
      <c r="B6" s="1126" t="s">
        <v>424</v>
      </c>
      <c r="C6" s="1126"/>
      <c r="D6" s="1127"/>
      <c r="E6" s="1127"/>
      <c r="F6" s="258"/>
    </row>
    <row r="7" spans="2:5" ht="14.25" customHeight="1" thickBot="1">
      <c r="B7" s="242"/>
      <c r="C7" s="242"/>
      <c r="D7" s="240"/>
      <c r="E7" s="240" t="s">
        <v>273</v>
      </c>
    </row>
    <row r="8" spans="2:5" ht="51">
      <c r="B8" s="1120" t="s">
        <v>267</v>
      </c>
      <c r="C8" s="1123" t="s">
        <v>268</v>
      </c>
      <c r="D8" s="257" t="s">
        <v>269</v>
      </c>
      <c r="E8" s="245" t="s">
        <v>270</v>
      </c>
    </row>
    <row r="9" spans="2:5" ht="12.75">
      <c r="B9" s="1121"/>
      <c r="C9" s="1124"/>
      <c r="D9" s="1124" t="s">
        <v>59</v>
      </c>
      <c r="E9" s="1129" t="s">
        <v>59</v>
      </c>
    </row>
    <row r="10" spans="2:5" ht="13.5" thickBot="1">
      <c r="B10" s="1122"/>
      <c r="C10" s="1125"/>
      <c r="D10" s="1128"/>
      <c r="E10" s="1130"/>
    </row>
    <row r="11" spans="2:5" ht="15">
      <c r="B11" s="253">
        <v>1</v>
      </c>
      <c r="C11" s="254" t="s">
        <v>771</v>
      </c>
      <c r="D11" s="255">
        <v>10352</v>
      </c>
      <c r="E11" s="256">
        <v>15860</v>
      </c>
    </row>
    <row r="12" spans="2:5" ht="15">
      <c r="B12" s="246">
        <v>2</v>
      </c>
      <c r="C12" s="241" t="s">
        <v>772</v>
      </c>
      <c r="D12" s="249">
        <v>16738</v>
      </c>
      <c r="E12" s="250">
        <v>27369</v>
      </c>
    </row>
    <row r="13" spans="2:5" ht="15">
      <c r="B13" s="246">
        <v>3</v>
      </c>
      <c r="C13" s="241" t="s">
        <v>770</v>
      </c>
      <c r="D13" s="249">
        <v>8127</v>
      </c>
      <c r="E13" s="250">
        <v>12772</v>
      </c>
    </row>
    <row r="14" spans="2:5" ht="15">
      <c r="B14" s="246">
        <v>4</v>
      </c>
      <c r="C14" s="241" t="s">
        <v>773</v>
      </c>
      <c r="D14" s="249">
        <v>26996</v>
      </c>
      <c r="E14" s="250">
        <v>26743</v>
      </c>
    </row>
    <row r="15" spans="2:5" ht="15">
      <c r="B15" s="246">
        <v>5</v>
      </c>
      <c r="C15" s="241" t="s">
        <v>730</v>
      </c>
      <c r="D15" s="249">
        <v>8225</v>
      </c>
      <c r="E15" s="250">
        <v>14854</v>
      </c>
    </row>
    <row r="16" spans="2:5" ht="15">
      <c r="B16" s="246">
        <v>6</v>
      </c>
      <c r="C16" s="241" t="s">
        <v>774</v>
      </c>
      <c r="D16" s="249">
        <v>17899</v>
      </c>
      <c r="E16" s="250">
        <v>29758</v>
      </c>
    </row>
    <row r="17" spans="2:5" ht="15">
      <c r="B17" s="246">
        <v>7</v>
      </c>
      <c r="C17" s="241" t="s">
        <v>27</v>
      </c>
      <c r="D17" s="249">
        <v>68322</v>
      </c>
      <c r="E17" s="250">
        <v>89855</v>
      </c>
    </row>
    <row r="18" spans="2:5" ht="30">
      <c r="B18" s="246">
        <v>8</v>
      </c>
      <c r="C18" s="243" t="s">
        <v>439</v>
      </c>
      <c r="D18" s="249">
        <v>2322</v>
      </c>
      <c r="E18" s="250">
        <v>3475</v>
      </c>
    </row>
    <row r="19" spans="2:5" ht="15" customHeight="1">
      <c r="B19" s="246">
        <v>9</v>
      </c>
      <c r="C19" s="243" t="s">
        <v>52</v>
      </c>
      <c r="D19" s="249">
        <v>26034</v>
      </c>
      <c r="E19" s="250">
        <v>25020</v>
      </c>
    </row>
    <row r="20" spans="2:5" ht="15" customHeight="1">
      <c r="B20" s="246">
        <v>10</v>
      </c>
      <c r="C20" s="241" t="s">
        <v>749</v>
      </c>
      <c r="D20" s="249">
        <v>102377</v>
      </c>
      <c r="E20" s="250">
        <v>82980</v>
      </c>
    </row>
    <row r="21" spans="2:5" ht="15">
      <c r="B21" s="246">
        <v>11</v>
      </c>
      <c r="C21" s="241" t="s">
        <v>126</v>
      </c>
      <c r="D21" s="249">
        <v>117666</v>
      </c>
      <c r="E21" s="250">
        <v>93580</v>
      </c>
    </row>
    <row r="22" spans="2:5" ht="15">
      <c r="B22" s="246">
        <v>12</v>
      </c>
      <c r="C22" s="244" t="s">
        <v>30</v>
      </c>
      <c r="D22" s="249">
        <v>45286</v>
      </c>
      <c r="E22" s="250">
        <v>46240</v>
      </c>
    </row>
    <row r="23" spans="2:5" ht="15">
      <c r="B23" s="246">
        <v>13</v>
      </c>
      <c r="C23" s="241" t="s">
        <v>775</v>
      </c>
      <c r="D23" s="249">
        <v>43090</v>
      </c>
      <c r="E23" s="250">
        <v>47061</v>
      </c>
    </row>
    <row r="24" spans="2:5" ht="15">
      <c r="B24" s="246">
        <v>14</v>
      </c>
      <c r="C24" s="241" t="s">
        <v>776</v>
      </c>
      <c r="D24" s="249">
        <v>12647</v>
      </c>
      <c r="E24" s="250">
        <v>18747</v>
      </c>
    </row>
    <row r="25" spans="2:5" ht="30">
      <c r="B25" s="246">
        <v>15</v>
      </c>
      <c r="C25" s="243" t="s">
        <v>777</v>
      </c>
      <c r="D25" s="249">
        <v>4838</v>
      </c>
      <c r="E25" s="250">
        <v>7456</v>
      </c>
    </row>
    <row r="26" spans="2:5" ht="15" customHeight="1">
      <c r="B26" s="246">
        <v>16</v>
      </c>
      <c r="C26" s="241" t="s">
        <v>32</v>
      </c>
      <c r="D26" s="249">
        <v>35029</v>
      </c>
      <c r="E26" s="250">
        <v>47760</v>
      </c>
    </row>
    <row r="27" spans="2:5" ht="15" customHeight="1">
      <c r="B27" s="246">
        <v>17</v>
      </c>
      <c r="C27" s="241" t="s">
        <v>432</v>
      </c>
      <c r="D27" s="249">
        <v>4451</v>
      </c>
      <c r="E27" s="250">
        <v>10594</v>
      </c>
    </row>
    <row r="28" spans="2:5" ht="15">
      <c r="B28" s="246">
        <v>18</v>
      </c>
      <c r="C28" s="241" t="s">
        <v>33</v>
      </c>
      <c r="D28" s="249">
        <v>50318</v>
      </c>
      <c r="E28" s="250">
        <v>46554</v>
      </c>
    </row>
    <row r="29" spans="2:5" ht="15">
      <c r="B29" s="246">
        <v>19</v>
      </c>
      <c r="C29" s="241" t="s">
        <v>46</v>
      </c>
      <c r="D29" s="249">
        <v>6774</v>
      </c>
      <c r="E29" s="250">
        <v>49653</v>
      </c>
    </row>
    <row r="30" spans="2:5" ht="15">
      <c r="B30" s="246">
        <v>20</v>
      </c>
      <c r="C30" s="241" t="s">
        <v>134</v>
      </c>
      <c r="D30" s="249">
        <v>5902</v>
      </c>
      <c r="E30" s="250">
        <v>7626</v>
      </c>
    </row>
    <row r="31" spans="2:5" ht="15.75" customHeight="1" thickBot="1">
      <c r="B31" s="247">
        <v>21</v>
      </c>
      <c r="C31" s="248" t="s">
        <v>252</v>
      </c>
      <c r="D31" s="251">
        <v>6860</v>
      </c>
      <c r="E31" s="252">
        <v>7205</v>
      </c>
    </row>
    <row r="32" spans="2:5" ht="15" thickBot="1">
      <c r="B32" s="294"/>
      <c r="C32" s="295" t="s">
        <v>271</v>
      </c>
      <c r="D32" s="296">
        <f>+SUM(D11:D31)</f>
        <v>620253</v>
      </c>
      <c r="E32" s="297">
        <f>+SUM(E11:E31)</f>
        <v>711162</v>
      </c>
    </row>
  </sheetData>
  <sheetProtection/>
  <mergeCells count="6">
    <mergeCell ref="B8:B10"/>
    <mergeCell ref="C8:C10"/>
    <mergeCell ref="B6:E6"/>
    <mergeCell ref="D9:D10"/>
    <mergeCell ref="E9:E10"/>
    <mergeCell ref="D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9"/>
  <sheetViews>
    <sheetView workbookViewId="0" topLeftCell="A39">
      <selection activeCell="I51" sqref="I51"/>
    </sheetView>
  </sheetViews>
  <sheetFormatPr defaultColWidth="9.140625" defaultRowHeight="12.75"/>
  <cols>
    <col min="1" max="1" width="4.57421875" style="0" customWidth="1"/>
    <col min="2" max="2" width="72.00390625" style="0" customWidth="1"/>
    <col min="3" max="3" width="21.00390625" style="0" customWidth="1"/>
  </cols>
  <sheetData>
    <row r="1" ht="17.25" customHeight="1">
      <c r="B1" s="2" t="s">
        <v>373</v>
      </c>
    </row>
    <row r="2" spans="2:3" ht="16.5" customHeight="1">
      <c r="B2" s="1" t="s">
        <v>544</v>
      </c>
      <c r="C2" s="1"/>
    </row>
    <row r="3" ht="16.5" customHeight="1">
      <c r="B3" s="1" t="s">
        <v>374</v>
      </c>
    </row>
    <row r="4" ht="43.5" customHeight="1">
      <c r="B4" s="380" t="s">
        <v>542</v>
      </c>
    </row>
    <row r="5" ht="24" customHeight="1">
      <c r="B5" s="1" t="s">
        <v>543</v>
      </c>
    </row>
    <row r="6" ht="13.5" thickBot="1"/>
    <row r="7" spans="1:3" ht="16.5" thickBot="1">
      <c r="A7" s="732">
        <v>1</v>
      </c>
      <c r="B7" s="733" t="s">
        <v>505</v>
      </c>
      <c r="C7" s="734" t="s">
        <v>506</v>
      </c>
    </row>
    <row r="8" spans="1:3" ht="16.5" thickBot="1">
      <c r="A8" s="735">
        <v>2</v>
      </c>
      <c r="B8" s="736" t="s">
        <v>507</v>
      </c>
      <c r="C8" s="736">
        <f>C9+C10+C11</f>
        <v>33.2</v>
      </c>
    </row>
    <row r="9" spans="1:3" ht="16.5" thickBot="1">
      <c r="A9" s="735">
        <v>3</v>
      </c>
      <c r="B9" s="737" t="s">
        <v>1</v>
      </c>
      <c r="C9" s="738">
        <v>24.6</v>
      </c>
    </row>
    <row r="10" spans="1:3" ht="16.5" thickBot="1">
      <c r="A10" s="735">
        <v>4</v>
      </c>
      <c r="B10" s="739" t="s">
        <v>508</v>
      </c>
      <c r="C10" s="738">
        <v>8.1</v>
      </c>
    </row>
    <row r="11" spans="1:3" ht="32.25" thickBot="1">
      <c r="A11" s="735">
        <v>5</v>
      </c>
      <c r="B11" s="739" t="s">
        <v>509</v>
      </c>
      <c r="C11" s="738">
        <v>0.5</v>
      </c>
    </row>
    <row r="12" spans="1:3" ht="16.5" thickBot="1">
      <c r="A12" s="735">
        <v>6</v>
      </c>
      <c r="B12" s="736" t="s">
        <v>510</v>
      </c>
      <c r="C12" s="738">
        <f>C13+C14+C15</f>
        <v>1003.1999999999999</v>
      </c>
    </row>
    <row r="13" spans="1:3" ht="16.5" thickBot="1">
      <c r="A13" s="735">
        <v>7</v>
      </c>
      <c r="B13" s="739" t="s">
        <v>3</v>
      </c>
      <c r="C13" s="738">
        <v>980.8</v>
      </c>
    </row>
    <row r="14" spans="1:3" ht="16.5" thickBot="1">
      <c r="A14" s="735">
        <v>8</v>
      </c>
      <c r="B14" s="739" t="s">
        <v>511</v>
      </c>
      <c r="C14" s="738">
        <v>17</v>
      </c>
    </row>
    <row r="15" spans="1:3" ht="16.5" thickBot="1">
      <c r="A15" s="735">
        <v>9</v>
      </c>
      <c r="B15" s="739" t="s">
        <v>2</v>
      </c>
      <c r="C15" s="738">
        <v>5.4</v>
      </c>
    </row>
    <row r="16" spans="1:3" ht="16.5" thickBot="1">
      <c r="A16" s="735">
        <v>10</v>
      </c>
      <c r="B16" s="736" t="s">
        <v>512</v>
      </c>
      <c r="C16" s="738">
        <f>C17+C18+C19+C20+C21</f>
        <v>1648.6000000000001</v>
      </c>
    </row>
    <row r="17" spans="1:3" ht="16.5" thickBot="1">
      <c r="A17" s="735">
        <v>11</v>
      </c>
      <c r="B17" s="739" t="s">
        <v>513</v>
      </c>
      <c r="C17" s="738">
        <v>216.6</v>
      </c>
    </row>
    <row r="18" spans="1:3" ht="16.5" thickBot="1">
      <c r="A18" s="735">
        <v>12</v>
      </c>
      <c r="B18" s="739" t="s">
        <v>4</v>
      </c>
      <c r="C18" s="738">
        <v>462.9</v>
      </c>
    </row>
    <row r="19" spans="1:3" ht="16.5" thickBot="1">
      <c r="A19" s="735">
        <v>13</v>
      </c>
      <c r="B19" s="739" t="s">
        <v>514</v>
      </c>
      <c r="C19" s="738">
        <v>712.4</v>
      </c>
    </row>
    <row r="20" spans="1:3" ht="16.5" thickBot="1">
      <c r="A20" s="735">
        <v>14</v>
      </c>
      <c r="B20" s="739" t="s">
        <v>515</v>
      </c>
      <c r="C20" s="738">
        <v>16.8</v>
      </c>
    </row>
    <row r="21" spans="1:3" ht="16.5" thickBot="1">
      <c r="A21" s="735">
        <v>15</v>
      </c>
      <c r="B21" s="739" t="s">
        <v>516</v>
      </c>
      <c r="C21" s="738">
        <v>239.9</v>
      </c>
    </row>
    <row r="22" spans="1:3" ht="16.5" thickBot="1">
      <c r="A22" s="735">
        <v>16</v>
      </c>
      <c r="B22" s="736" t="s">
        <v>517</v>
      </c>
      <c r="C22" s="738">
        <f>C23+C24</f>
        <v>273.90000000000003</v>
      </c>
    </row>
    <row r="23" spans="1:3" ht="16.5" thickBot="1">
      <c r="A23" s="735">
        <v>17</v>
      </c>
      <c r="B23" s="739" t="s">
        <v>44</v>
      </c>
      <c r="C23" s="738">
        <v>267.6</v>
      </c>
    </row>
    <row r="24" spans="1:3" ht="16.5" thickBot="1">
      <c r="A24" s="735">
        <v>18</v>
      </c>
      <c r="B24" s="739" t="s">
        <v>518</v>
      </c>
      <c r="C24" s="738">
        <v>6.3</v>
      </c>
    </row>
    <row r="25" spans="1:3" ht="16.5" thickBot="1">
      <c r="A25" s="735">
        <v>19</v>
      </c>
      <c r="B25" s="736" t="s">
        <v>519</v>
      </c>
      <c r="C25" s="738">
        <f>C26+C27+C28+C29</f>
        <v>504.858</v>
      </c>
    </row>
    <row r="26" spans="1:3" ht="16.5" thickBot="1">
      <c r="A26" s="735">
        <v>20</v>
      </c>
      <c r="B26" s="739" t="s">
        <v>520</v>
      </c>
      <c r="C26" s="738">
        <v>210.1</v>
      </c>
    </row>
    <row r="27" spans="1:3" ht="16.5" thickBot="1">
      <c r="A27" s="735">
        <v>21</v>
      </c>
      <c r="B27" s="739" t="s">
        <v>521</v>
      </c>
      <c r="C27" s="738">
        <v>287</v>
      </c>
    </row>
    <row r="28" spans="1:3" ht="32.25" thickBot="1">
      <c r="A28" s="735">
        <v>22</v>
      </c>
      <c r="B28" s="739" t="s">
        <v>522</v>
      </c>
      <c r="C28" s="738"/>
    </row>
    <row r="29" spans="1:3" ht="16.5" thickBot="1">
      <c r="A29" s="735">
        <v>23</v>
      </c>
      <c r="B29" s="739" t="s">
        <v>523</v>
      </c>
      <c r="C29" s="738">
        <v>7.758</v>
      </c>
    </row>
    <row r="30" spans="1:3" ht="16.5" thickBot="1">
      <c r="A30" s="735">
        <v>24</v>
      </c>
      <c r="B30" s="736" t="s">
        <v>524</v>
      </c>
      <c r="C30" s="738">
        <f>C31</f>
        <v>10.6</v>
      </c>
    </row>
    <row r="31" spans="1:3" ht="16.5" thickBot="1">
      <c r="A31" s="735">
        <v>25</v>
      </c>
      <c r="B31" s="739" t="s">
        <v>525</v>
      </c>
      <c r="C31" s="738">
        <v>10.6</v>
      </c>
    </row>
    <row r="32" spans="1:3" ht="16.5" thickBot="1">
      <c r="A32" s="735">
        <v>26</v>
      </c>
      <c r="B32" s="736" t="s">
        <v>526</v>
      </c>
      <c r="C32" s="738">
        <f>C33</f>
        <v>28.3</v>
      </c>
    </row>
    <row r="33" spans="1:3" ht="16.5" thickBot="1">
      <c r="A33" s="735">
        <v>27</v>
      </c>
      <c r="B33" s="739" t="s">
        <v>5</v>
      </c>
      <c r="C33" s="738">
        <v>28.3</v>
      </c>
    </row>
    <row r="34" spans="1:3" ht="16.5" thickBot="1">
      <c r="A34" s="735">
        <v>28</v>
      </c>
      <c r="B34" s="736" t="s">
        <v>527</v>
      </c>
      <c r="C34" s="738">
        <f>C35</f>
        <v>0.4</v>
      </c>
    </row>
    <row r="35" spans="1:3" ht="32.25" thickBot="1">
      <c r="A35" s="735">
        <v>29</v>
      </c>
      <c r="B35" s="739" t="s">
        <v>528</v>
      </c>
      <c r="C35" s="738">
        <v>0.4</v>
      </c>
    </row>
    <row r="36" spans="1:3" ht="16.5" thickBot="1">
      <c r="A36" s="735">
        <v>30</v>
      </c>
      <c r="B36" s="736" t="s">
        <v>529</v>
      </c>
      <c r="C36" s="738">
        <f>C37</f>
        <v>8.24</v>
      </c>
    </row>
    <row r="37" spans="1:3" ht="16.5" thickBot="1">
      <c r="A37" s="735">
        <v>31</v>
      </c>
      <c r="B37" s="739" t="s">
        <v>530</v>
      </c>
      <c r="C37" s="738">
        <v>8.24</v>
      </c>
    </row>
    <row r="38" spans="1:3" ht="16.5" thickBot="1">
      <c r="A38" s="735">
        <v>32</v>
      </c>
      <c r="B38" s="736" t="s">
        <v>533</v>
      </c>
      <c r="C38" s="738">
        <f>C39</f>
        <v>18.4</v>
      </c>
    </row>
    <row r="39" spans="1:3" ht="32.25" thickBot="1">
      <c r="A39" s="735">
        <v>33</v>
      </c>
      <c r="B39" s="739" t="s">
        <v>535</v>
      </c>
      <c r="C39" s="738">
        <v>18.4</v>
      </c>
    </row>
    <row r="40" spans="1:3" ht="16.5" thickBot="1">
      <c r="A40" s="740">
        <v>34</v>
      </c>
      <c r="B40" s="741" t="s">
        <v>531</v>
      </c>
      <c r="C40" s="742">
        <f>C8+C12+C16+C22+C25+C30+C32+C34+C36+C38</f>
        <v>3529.6980000000003</v>
      </c>
    </row>
    <row r="41" spans="1:3" ht="27.75" customHeight="1" thickBot="1">
      <c r="A41" s="740">
        <v>35</v>
      </c>
      <c r="B41" s="959" t="s">
        <v>532</v>
      </c>
      <c r="C41" s="960">
        <f>C42+C49+C52+C56</f>
        <v>9054.173</v>
      </c>
    </row>
    <row r="42" spans="1:3" ht="16.5" thickBot="1">
      <c r="A42" s="735">
        <v>36</v>
      </c>
      <c r="B42" s="736" t="s">
        <v>533</v>
      </c>
      <c r="C42" s="743">
        <f>C43+C44+C45+C46+C47+C48</f>
        <v>7713.832</v>
      </c>
    </row>
    <row r="43" spans="1:3" ht="16.5" thickBot="1">
      <c r="A43" s="735">
        <v>37</v>
      </c>
      <c r="B43" s="739" t="s">
        <v>257</v>
      </c>
      <c r="C43" s="738">
        <v>7353.8</v>
      </c>
    </row>
    <row r="44" spans="1:3" ht="16.5" thickBot="1">
      <c r="A44" s="735">
        <v>38</v>
      </c>
      <c r="B44" s="744" t="s">
        <v>534</v>
      </c>
      <c r="C44" s="738">
        <v>83</v>
      </c>
    </row>
    <row r="45" spans="1:3" ht="32.25" thickBot="1">
      <c r="A45" s="735">
        <v>39</v>
      </c>
      <c r="B45" s="744" t="s">
        <v>722</v>
      </c>
      <c r="C45" s="738">
        <v>122.2</v>
      </c>
    </row>
    <row r="46" spans="1:3" ht="48" thickBot="1">
      <c r="A46" s="735">
        <v>40</v>
      </c>
      <c r="B46" s="745" t="s">
        <v>723</v>
      </c>
      <c r="C46" s="738">
        <v>0.8</v>
      </c>
    </row>
    <row r="47" spans="1:3" ht="16.5" thickBot="1">
      <c r="A47" s="735">
        <v>41</v>
      </c>
      <c r="B47" s="739" t="s">
        <v>719</v>
      </c>
      <c r="C47" s="738">
        <v>143</v>
      </c>
    </row>
    <row r="48" spans="1:3" ht="32.25" thickBot="1">
      <c r="A48" s="735">
        <v>42</v>
      </c>
      <c r="B48" s="739" t="s">
        <v>779</v>
      </c>
      <c r="C48" s="738">
        <v>11.032</v>
      </c>
    </row>
    <row r="49" spans="1:3" ht="16.5" thickBot="1">
      <c r="A49" s="735">
        <v>43</v>
      </c>
      <c r="B49" s="736" t="s">
        <v>536</v>
      </c>
      <c r="C49" s="743">
        <f>C50+C51</f>
        <v>66.741</v>
      </c>
    </row>
    <row r="50" spans="1:3" ht="16.5" thickBot="1">
      <c r="A50" s="735">
        <v>44</v>
      </c>
      <c r="B50" s="739" t="s">
        <v>537</v>
      </c>
      <c r="C50" s="738">
        <v>34</v>
      </c>
    </row>
    <row r="51" spans="1:3" ht="16.5" thickBot="1">
      <c r="A51" s="735">
        <v>45</v>
      </c>
      <c r="B51" s="739" t="s">
        <v>538</v>
      </c>
      <c r="C51" s="738">
        <v>32.741</v>
      </c>
    </row>
    <row r="52" spans="1:3" ht="16.5" thickBot="1">
      <c r="A52" s="735">
        <v>46</v>
      </c>
      <c r="B52" s="736" t="s">
        <v>512</v>
      </c>
      <c r="C52" s="743">
        <f>C53+C54+C55</f>
        <v>376.6</v>
      </c>
    </row>
    <row r="53" spans="1:3" ht="32.25" thickBot="1">
      <c r="A53" s="735">
        <v>47</v>
      </c>
      <c r="B53" s="746" t="s">
        <v>482</v>
      </c>
      <c r="C53" s="738">
        <v>210.3</v>
      </c>
    </row>
    <row r="54" spans="1:3" ht="16.5" thickBot="1">
      <c r="A54" s="735">
        <v>48</v>
      </c>
      <c r="B54" s="739" t="s">
        <v>724</v>
      </c>
      <c r="C54" s="738">
        <v>112.3</v>
      </c>
    </row>
    <row r="55" spans="1:3" ht="16.5" thickBot="1">
      <c r="A55" s="735">
        <v>49</v>
      </c>
      <c r="B55" s="739" t="s">
        <v>470</v>
      </c>
      <c r="C55" s="738">
        <v>54</v>
      </c>
    </row>
    <row r="56" spans="1:3" ht="32.25" thickBot="1">
      <c r="A56" s="735">
        <v>50</v>
      </c>
      <c r="B56" s="736" t="s">
        <v>539</v>
      </c>
      <c r="C56" s="736">
        <f>C57+C58</f>
        <v>897</v>
      </c>
    </row>
    <row r="57" spans="1:3" ht="16.5" thickBot="1">
      <c r="A57" s="735">
        <v>51</v>
      </c>
      <c r="B57" s="739" t="s">
        <v>725</v>
      </c>
      <c r="C57" s="738">
        <v>160</v>
      </c>
    </row>
    <row r="58" spans="1:3" ht="16.5" thickBot="1">
      <c r="A58" s="747">
        <v>52</v>
      </c>
      <c r="B58" s="748" t="s">
        <v>540</v>
      </c>
      <c r="C58" s="749">
        <v>737</v>
      </c>
    </row>
    <row r="59" spans="1:3" ht="19.5" thickBot="1">
      <c r="A59" s="750">
        <v>53</v>
      </c>
      <c r="B59" s="751" t="s">
        <v>541</v>
      </c>
      <c r="C59" s="752">
        <f>C40+C42+C49+C52+C56</f>
        <v>12583.871000000001</v>
      </c>
    </row>
  </sheetData>
  <sheetProtection/>
  <printOptions/>
  <pageMargins left="0.75" right="0.75" top="1" bottom="1" header="0.5" footer="0.5"/>
  <pageSetup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dimension ref="C1:H61"/>
  <sheetViews>
    <sheetView zoomScalePageLayoutView="0" workbookViewId="0" topLeftCell="A38">
      <selection activeCell="D52" sqref="D52"/>
    </sheetView>
  </sheetViews>
  <sheetFormatPr defaultColWidth="9.140625" defaultRowHeight="12.75"/>
  <cols>
    <col min="2" max="2" width="8.140625" style="0" customWidth="1"/>
    <col min="3" max="3" width="4.140625" style="0" customWidth="1"/>
    <col min="4" max="4" width="37.28125" style="0" customWidth="1"/>
    <col min="5" max="5" width="11.28125" style="0" customWidth="1"/>
    <col min="6" max="7" width="10.140625" style="0" customWidth="1"/>
    <col min="8" max="8" width="12.140625" style="0" customWidth="1"/>
  </cols>
  <sheetData>
    <row r="1" spans="5:8" ht="12.75">
      <c r="E1" s="1010" t="s">
        <v>36</v>
      </c>
      <c r="F1" s="1010"/>
      <c r="G1" s="1010"/>
      <c r="H1" s="1010"/>
    </row>
    <row r="2" spans="5:8" ht="12.75">
      <c r="E2" s="1010" t="s">
        <v>469</v>
      </c>
      <c r="F2" s="1010"/>
      <c r="G2" s="1010"/>
      <c r="H2" s="1010"/>
    </row>
    <row r="3" spans="3:8" ht="15.75">
      <c r="C3" s="280" t="s">
        <v>6</v>
      </c>
      <c r="D3" s="279"/>
      <c r="E3" s="279"/>
      <c r="F3" s="279"/>
      <c r="G3" s="279"/>
      <c r="H3" s="279"/>
    </row>
    <row r="4" spans="3:8" ht="15.75">
      <c r="C4" s="1011" t="s">
        <v>427</v>
      </c>
      <c r="D4" s="1011"/>
      <c r="E4" s="1011"/>
      <c r="F4" s="1011"/>
      <c r="G4" s="1011"/>
      <c r="H4" s="1011"/>
    </row>
    <row r="5" spans="3:8" ht="15.75">
      <c r="C5" s="1011" t="s">
        <v>278</v>
      </c>
      <c r="D5" s="1011"/>
      <c r="E5" s="1011"/>
      <c r="F5" s="1011"/>
      <c r="G5" s="1011"/>
      <c r="H5" s="1011"/>
    </row>
    <row r="6" spans="3:8" ht="16.5" thickBot="1">
      <c r="C6" s="279"/>
      <c r="D6" s="279"/>
      <c r="E6" s="279"/>
      <c r="F6" s="279"/>
      <c r="G6" s="280" t="s">
        <v>48</v>
      </c>
      <c r="H6" s="279"/>
    </row>
    <row r="7" spans="3:8" ht="12.75" customHeight="1">
      <c r="C7" s="1023"/>
      <c r="D7" s="1012" t="s">
        <v>7</v>
      </c>
      <c r="E7" s="1020" t="s">
        <v>266</v>
      </c>
      <c r="F7" s="1021"/>
      <c r="G7" s="1021"/>
      <c r="H7" s="1022"/>
    </row>
    <row r="8" spans="3:8" ht="17.25" customHeight="1">
      <c r="C8" s="1024"/>
      <c r="D8" s="1013"/>
      <c r="E8" s="1015" t="s">
        <v>59</v>
      </c>
      <c r="F8" s="1017" t="s">
        <v>258</v>
      </c>
      <c r="G8" s="1018"/>
      <c r="H8" s="1019"/>
    </row>
    <row r="9" spans="3:8" ht="42.75" customHeight="1" thickBot="1">
      <c r="C9" s="1024"/>
      <c r="D9" s="1014"/>
      <c r="E9" s="1016"/>
      <c r="F9" s="674" t="s">
        <v>259</v>
      </c>
      <c r="G9" s="674" t="s">
        <v>260</v>
      </c>
      <c r="H9" s="675" t="s">
        <v>261</v>
      </c>
    </row>
    <row r="10" spans="3:8" ht="12.75" customHeight="1">
      <c r="C10" s="679">
        <v>1</v>
      </c>
      <c r="D10" s="680" t="s">
        <v>277</v>
      </c>
      <c r="E10" s="681">
        <f>F10+G10+H10</f>
        <v>38</v>
      </c>
      <c r="F10" s="685"/>
      <c r="G10" s="682">
        <v>38</v>
      </c>
      <c r="H10" s="683"/>
    </row>
    <row r="11" spans="3:8" ht="12.75" customHeight="1">
      <c r="C11" s="281">
        <v>2</v>
      </c>
      <c r="D11" s="671" t="s">
        <v>8</v>
      </c>
      <c r="E11" s="666">
        <f>F11+G11+H11</f>
        <v>45.8</v>
      </c>
      <c r="F11" s="282"/>
      <c r="G11" s="283">
        <v>25.8</v>
      </c>
      <c r="H11" s="284">
        <v>20</v>
      </c>
    </row>
    <row r="12" spans="3:8" ht="12.75" customHeight="1">
      <c r="C12" s="281">
        <v>3</v>
      </c>
      <c r="D12" s="671" t="s">
        <v>9</v>
      </c>
      <c r="E12" s="666">
        <f aca="true" t="shared" si="0" ref="E12:E59">F12+G12+H12</f>
        <v>48.56</v>
      </c>
      <c r="F12" s="283"/>
      <c r="G12" s="283"/>
      <c r="H12" s="284">
        <v>48.56</v>
      </c>
    </row>
    <row r="13" spans="3:8" ht="12.75" customHeight="1">
      <c r="C13" s="281">
        <v>4</v>
      </c>
      <c r="D13" s="670" t="s">
        <v>262</v>
      </c>
      <c r="E13" s="666">
        <f t="shared" si="0"/>
        <v>3.8</v>
      </c>
      <c r="F13" s="285"/>
      <c r="G13" s="285">
        <v>0.36</v>
      </c>
      <c r="H13" s="286">
        <v>3.44</v>
      </c>
    </row>
    <row r="14" spans="3:8" ht="12.75" customHeight="1">
      <c r="C14" s="281">
        <v>5</v>
      </c>
      <c r="D14" s="670" t="s">
        <v>10</v>
      </c>
      <c r="E14" s="666">
        <f t="shared" si="0"/>
        <v>21</v>
      </c>
      <c r="F14" s="285">
        <v>18</v>
      </c>
      <c r="G14" s="285"/>
      <c r="H14" s="286">
        <v>3</v>
      </c>
    </row>
    <row r="15" spans="3:8" ht="12.75" customHeight="1">
      <c r="C15" s="281">
        <v>6</v>
      </c>
      <c r="D15" s="670" t="s">
        <v>38</v>
      </c>
      <c r="E15" s="666">
        <f t="shared" si="0"/>
        <v>90</v>
      </c>
      <c r="F15" s="285">
        <v>89.5</v>
      </c>
      <c r="G15" s="285"/>
      <c r="H15" s="286">
        <v>0.5</v>
      </c>
    </row>
    <row r="16" spans="3:8" ht="12.75" customHeight="1">
      <c r="C16" s="281">
        <v>7</v>
      </c>
      <c r="D16" s="670" t="s">
        <v>11</v>
      </c>
      <c r="E16" s="666">
        <f t="shared" si="0"/>
        <v>323.6</v>
      </c>
      <c r="F16" s="285"/>
      <c r="G16" s="285"/>
      <c r="H16" s="286">
        <v>323.6</v>
      </c>
    </row>
    <row r="17" spans="3:8" ht="12.75" customHeight="1">
      <c r="C17" s="281">
        <v>8</v>
      </c>
      <c r="D17" s="670" t="s">
        <v>12</v>
      </c>
      <c r="E17" s="666">
        <f t="shared" si="0"/>
        <v>1.2</v>
      </c>
      <c r="F17" s="285"/>
      <c r="G17" s="285">
        <v>1</v>
      </c>
      <c r="H17" s="286">
        <v>0.2</v>
      </c>
    </row>
    <row r="18" spans="3:8" ht="13.5" customHeight="1">
      <c r="C18" s="281">
        <v>9</v>
      </c>
      <c r="D18" s="670" t="s">
        <v>13</v>
      </c>
      <c r="E18" s="666">
        <f t="shared" si="0"/>
        <v>1.6</v>
      </c>
      <c r="F18" s="285"/>
      <c r="G18" s="285">
        <v>1.3</v>
      </c>
      <c r="H18" s="286">
        <v>0.3</v>
      </c>
    </row>
    <row r="19" spans="3:8" ht="12.75" customHeight="1">
      <c r="C19" s="281">
        <v>10</v>
      </c>
      <c r="D19" s="670" t="s">
        <v>14</v>
      </c>
      <c r="E19" s="666">
        <f t="shared" si="0"/>
        <v>4</v>
      </c>
      <c r="F19" s="285"/>
      <c r="G19" s="285">
        <v>3</v>
      </c>
      <c r="H19" s="286">
        <v>1</v>
      </c>
    </row>
    <row r="20" spans="3:8" ht="12.75" customHeight="1">
      <c r="C20" s="281">
        <v>11</v>
      </c>
      <c r="D20" s="670" t="s">
        <v>15</v>
      </c>
      <c r="E20" s="666">
        <f t="shared" si="0"/>
        <v>0.2</v>
      </c>
      <c r="F20" s="285"/>
      <c r="G20" s="285"/>
      <c r="H20" s="286">
        <v>0.2</v>
      </c>
    </row>
    <row r="21" spans="3:8" ht="12.75" customHeight="1">
      <c r="C21" s="281">
        <v>12</v>
      </c>
      <c r="D21" s="670" t="s">
        <v>16</v>
      </c>
      <c r="E21" s="666">
        <f t="shared" si="0"/>
        <v>3.3000000000000003</v>
      </c>
      <c r="F21" s="285"/>
      <c r="G21" s="285">
        <v>3.2</v>
      </c>
      <c r="H21" s="286">
        <v>0.1</v>
      </c>
    </row>
    <row r="22" spans="3:8" ht="12.75" customHeight="1">
      <c r="C22" s="281">
        <v>13</v>
      </c>
      <c r="D22" s="670" t="s">
        <v>17</v>
      </c>
      <c r="E22" s="666">
        <f t="shared" si="0"/>
        <v>0.8</v>
      </c>
      <c r="F22" s="285"/>
      <c r="G22" s="285">
        <v>0.4</v>
      </c>
      <c r="H22" s="286">
        <v>0.4</v>
      </c>
    </row>
    <row r="23" spans="3:8" ht="12.75" customHeight="1">
      <c r="C23" s="281">
        <v>14</v>
      </c>
      <c r="D23" s="670" t="s">
        <v>18</v>
      </c>
      <c r="E23" s="666">
        <f t="shared" si="0"/>
        <v>0.7999999999999999</v>
      </c>
      <c r="F23" s="285"/>
      <c r="G23" s="285">
        <v>0.7</v>
      </c>
      <c r="H23" s="286">
        <v>0.1</v>
      </c>
    </row>
    <row r="24" spans="3:8" ht="12.75" customHeight="1">
      <c r="C24" s="281">
        <v>15</v>
      </c>
      <c r="D24" s="670" t="s">
        <v>19</v>
      </c>
      <c r="E24" s="666">
        <f t="shared" si="0"/>
        <v>0.6</v>
      </c>
      <c r="F24" s="285"/>
      <c r="G24" s="285">
        <v>0.6</v>
      </c>
      <c r="H24" s="286"/>
    </row>
    <row r="25" spans="3:8" ht="12.75" customHeight="1">
      <c r="C25" s="281">
        <v>16</v>
      </c>
      <c r="D25" s="670" t="s">
        <v>20</v>
      </c>
      <c r="E25" s="666">
        <f t="shared" si="0"/>
        <v>2.5</v>
      </c>
      <c r="F25" s="285"/>
      <c r="G25" s="285">
        <v>1</v>
      </c>
      <c r="H25" s="286">
        <v>1.5</v>
      </c>
    </row>
    <row r="26" spans="3:8" ht="12.75" customHeight="1">
      <c r="C26" s="281">
        <v>17</v>
      </c>
      <c r="D26" s="670" t="s">
        <v>21</v>
      </c>
      <c r="E26" s="666">
        <f t="shared" si="0"/>
        <v>1.968</v>
      </c>
      <c r="F26" s="285"/>
      <c r="G26" s="285">
        <v>1.968</v>
      </c>
      <c r="H26" s="286"/>
    </row>
    <row r="27" spans="3:8" ht="12.75" customHeight="1">
      <c r="C27" s="281">
        <v>18</v>
      </c>
      <c r="D27" s="670" t="s">
        <v>256</v>
      </c>
      <c r="E27" s="666">
        <f t="shared" si="0"/>
        <v>100</v>
      </c>
      <c r="F27" s="285"/>
      <c r="G27" s="285">
        <v>5.484</v>
      </c>
      <c r="H27" s="286">
        <v>94.516</v>
      </c>
    </row>
    <row r="28" spans="3:8" ht="12.75">
      <c r="C28" s="281">
        <v>19</v>
      </c>
      <c r="D28" s="670" t="s">
        <v>263</v>
      </c>
      <c r="E28" s="666">
        <f t="shared" si="0"/>
        <v>15.6</v>
      </c>
      <c r="F28" s="285"/>
      <c r="G28" s="285"/>
      <c r="H28" s="286">
        <v>15.6</v>
      </c>
    </row>
    <row r="29" spans="3:8" ht="12.75">
      <c r="C29" s="281">
        <v>20</v>
      </c>
      <c r="D29" s="670" t="s">
        <v>440</v>
      </c>
      <c r="E29" s="666">
        <f t="shared" si="0"/>
        <v>35.8</v>
      </c>
      <c r="F29" s="285"/>
      <c r="G29" s="285"/>
      <c r="H29" s="286">
        <v>35.8</v>
      </c>
    </row>
    <row r="30" spans="3:8" ht="12.75">
      <c r="C30" s="281">
        <v>21</v>
      </c>
      <c r="D30" s="671" t="s">
        <v>726</v>
      </c>
      <c r="E30" s="666">
        <f t="shared" si="0"/>
        <v>33.5</v>
      </c>
      <c r="F30" s="283">
        <v>32.1</v>
      </c>
      <c r="G30" s="283"/>
      <c r="H30" s="284">
        <v>1.4</v>
      </c>
    </row>
    <row r="31" spans="3:8" ht="12.75">
      <c r="C31" s="281">
        <v>22</v>
      </c>
      <c r="D31" s="671" t="s">
        <v>727</v>
      </c>
      <c r="E31" s="666">
        <f t="shared" si="0"/>
        <v>48</v>
      </c>
      <c r="F31" s="283">
        <v>45</v>
      </c>
      <c r="G31" s="283"/>
      <c r="H31" s="284">
        <v>3</v>
      </c>
    </row>
    <row r="32" spans="3:8" ht="12.75">
      <c r="C32" s="281">
        <v>23</v>
      </c>
      <c r="D32" s="670" t="s">
        <v>728</v>
      </c>
      <c r="E32" s="666">
        <f t="shared" si="0"/>
        <v>15.8</v>
      </c>
      <c r="F32" s="285">
        <v>13.8</v>
      </c>
      <c r="G32" s="285"/>
      <c r="H32" s="286">
        <v>2</v>
      </c>
    </row>
    <row r="33" spans="3:8" ht="12.75">
      <c r="C33" s="281">
        <v>24</v>
      </c>
      <c r="D33" s="670" t="s">
        <v>729</v>
      </c>
      <c r="E33" s="666">
        <f t="shared" si="0"/>
        <v>66</v>
      </c>
      <c r="F33" s="285">
        <v>54</v>
      </c>
      <c r="G33" s="285"/>
      <c r="H33" s="286">
        <v>12</v>
      </c>
    </row>
    <row r="34" spans="3:8" ht="12.75">
      <c r="C34" s="281">
        <v>25</v>
      </c>
      <c r="D34" s="670" t="s">
        <v>731</v>
      </c>
      <c r="E34" s="666">
        <f t="shared" si="0"/>
        <v>9.8</v>
      </c>
      <c r="F34" s="285">
        <v>6.9</v>
      </c>
      <c r="G34" s="285"/>
      <c r="H34" s="286">
        <v>2.9</v>
      </c>
    </row>
    <row r="35" spans="3:8" ht="12.75">
      <c r="C35" s="281">
        <v>26</v>
      </c>
      <c r="D35" s="670" t="s">
        <v>732</v>
      </c>
      <c r="E35" s="666">
        <f t="shared" si="0"/>
        <v>64.95</v>
      </c>
      <c r="F35" s="285">
        <v>64.95</v>
      </c>
      <c r="G35" s="285"/>
      <c r="H35" s="286"/>
    </row>
    <row r="36" spans="3:8" ht="12.75">
      <c r="C36" s="281">
        <v>27</v>
      </c>
      <c r="D36" s="670" t="s">
        <v>27</v>
      </c>
      <c r="E36" s="666">
        <f t="shared" si="0"/>
        <v>12.8</v>
      </c>
      <c r="F36" s="285"/>
      <c r="G36" s="285">
        <v>1.8</v>
      </c>
      <c r="H36" s="286">
        <v>11</v>
      </c>
    </row>
    <row r="37" spans="3:8" ht="12.75">
      <c r="C37" s="281">
        <v>28</v>
      </c>
      <c r="D37" s="672" t="s">
        <v>264</v>
      </c>
      <c r="E37" s="666">
        <f t="shared" si="0"/>
        <v>5</v>
      </c>
      <c r="F37" s="285">
        <v>5</v>
      </c>
      <c r="G37" s="285"/>
      <c r="H37" s="286"/>
    </row>
    <row r="38" spans="3:8" ht="12.75">
      <c r="C38" s="281">
        <v>29</v>
      </c>
      <c r="D38" s="670" t="s">
        <v>28</v>
      </c>
      <c r="E38" s="666">
        <f t="shared" si="0"/>
        <v>0.3</v>
      </c>
      <c r="F38" s="285"/>
      <c r="G38" s="285"/>
      <c r="H38" s="286">
        <v>0.3</v>
      </c>
    </row>
    <row r="39" spans="3:8" ht="15.75" customHeight="1">
      <c r="C39" s="281">
        <v>30</v>
      </c>
      <c r="D39" s="670" t="s">
        <v>734</v>
      </c>
      <c r="E39" s="666">
        <f t="shared" si="0"/>
        <v>74</v>
      </c>
      <c r="F39" s="285"/>
      <c r="G39" s="285"/>
      <c r="H39" s="286">
        <v>74</v>
      </c>
    </row>
    <row r="40" spans="3:8" ht="12.75">
      <c r="C40" s="281">
        <v>31</v>
      </c>
      <c r="D40" s="670" t="s">
        <v>735</v>
      </c>
      <c r="E40" s="666">
        <f t="shared" si="0"/>
        <v>18.3</v>
      </c>
      <c r="F40" s="285"/>
      <c r="G40" s="285">
        <v>0.2</v>
      </c>
      <c r="H40" s="286">
        <v>18.1</v>
      </c>
    </row>
    <row r="41" spans="3:8" ht="12.75">
      <c r="C41" s="281">
        <v>32</v>
      </c>
      <c r="D41" s="670" t="s">
        <v>30</v>
      </c>
      <c r="E41" s="666">
        <f t="shared" si="0"/>
        <v>17</v>
      </c>
      <c r="F41" s="285"/>
      <c r="G41" s="285"/>
      <c r="H41" s="286">
        <v>17</v>
      </c>
    </row>
    <row r="42" spans="3:8" ht="12.75">
      <c r="C42" s="281">
        <v>33</v>
      </c>
      <c r="D42" s="672" t="s">
        <v>733</v>
      </c>
      <c r="E42" s="666">
        <f t="shared" si="0"/>
        <v>6</v>
      </c>
      <c r="F42" s="285">
        <v>6</v>
      </c>
      <c r="G42" s="285"/>
      <c r="H42" s="286"/>
    </row>
    <row r="43" spans="3:8" ht="12.75">
      <c r="C43" s="281">
        <v>34</v>
      </c>
      <c r="D43" s="670" t="s">
        <v>736</v>
      </c>
      <c r="E43" s="666">
        <f t="shared" si="0"/>
        <v>15.3</v>
      </c>
      <c r="F43" s="285"/>
      <c r="G43" s="285"/>
      <c r="H43" s="286">
        <v>15.3</v>
      </c>
    </row>
    <row r="44" spans="3:8" ht="12.75">
      <c r="C44" s="281">
        <v>35</v>
      </c>
      <c r="D44" s="673" t="s">
        <v>737</v>
      </c>
      <c r="E44" s="666">
        <f t="shared" si="0"/>
        <v>7</v>
      </c>
      <c r="F44" s="285"/>
      <c r="G44" s="285"/>
      <c r="H44" s="286">
        <v>7</v>
      </c>
    </row>
    <row r="45" spans="3:8" ht="12.75">
      <c r="C45" s="281">
        <v>36</v>
      </c>
      <c r="D45" s="672" t="s">
        <v>738</v>
      </c>
      <c r="E45" s="666">
        <f t="shared" si="0"/>
        <v>8.8</v>
      </c>
      <c r="F45" s="285">
        <v>8.8</v>
      </c>
      <c r="G45" s="285"/>
      <c r="H45" s="286"/>
    </row>
    <row r="46" spans="3:8" ht="12.75">
      <c r="C46" s="281">
        <v>37</v>
      </c>
      <c r="D46" s="672" t="s">
        <v>739</v>
      </c>
      <c r="E46" s="666">
        <f t="shared" si="0"/>
        <v>2.5</v>
      </c>
      <c r="F46" s="285">
        <v>2.5</v>
      </c>
      <c r="G46" s="285"/>
      <c r="H46" s="286"/>
    </row>
    <row r="47" spans="3:8" ht="12.75">
      <c r="C47" s="281">
        <v>38</v>
      </c>
      <c r="D47" s="670" t="s">
        <v>32</v>
      </c>
      <c r="E47" s="666">
        <f t="shared" si="0"/>
        <v>22</v>
      </c>
      <c r="F47" s="285"/>
      <c r="G47" s="285"/>
      <c r="H47" s="286">
        <v>22</v>
      </c>
    </row>
    <row r="48" spans="3:8" ht="12.75">
      <c r="C48" s="281">
        <v>39</v>
      </c>
      <c r="D48" s="673" t="s">
        <v>432</v>
      </c>
      <c r="E48" s="666">
        <f t="shared" si="0"/>
        <v>9.7</v>
      </c>
      <c r="F48" s="285">
        <v>9</v>
      </c>
      <c r="G48" s="285"/>
      <c r="H48" s="286">
        <v>0.7</v>
      </c>
    </row>
    <row r="49" spans="3:8" ht="12.75">
      <c r="C49" s="281">
        <v>40</v>
      </c>
      <c r="D49" s="672" t="s">
        <v>740</v>
      </c>
      <c r="E49" s="666">
        <f t="shared" si="0"/>
        <v>1.5</v>
      </c>
      <c r="F49" s="285">
        <v>1.5</v>
      </c>
      <c r="G49" s="285"/>
      <c r="H49" s="286"/>
    </row>
    <row r="50" spans="3:8" ht="12.75">
      <c r="C50" s="281">
        <v>41</v>
      </c>
      <c r="D50" s="670" t="s">
        <v>33</v>
      </c>
      <c r="E50" s="666">
        <f t="shared" si="0"/>
        <v>16.86</v>
      </c>
      <c r="F50" s="285"/>
      <c r="G50" s="285"/>
      <c r="H50" s="286">
        <v>16.86</v>
      </c>
    </row>
    <row r="51" spans="3:8" ht="12.75">
      <c r="C51" s="281">
        <v>42</v>
      </c>
      <c r="D51" s="670" t="s">
        <v>46</v>
      </c>
      <c r="E51" s="666">
        <f t="shared" si="0"/>
        <v>6</v>
      </c>
      <c r="F51" s="285"/>
      <c r="G51" s="285"/>
      <c r="H51" s="286">
        <v>6</v>
      </c>
    </row>
    <row r="52" spans="3:8" ht="12.75">
      <c r="C52" s="281">
        <v>43</v>
      </c>
      <c r="D52" s="672" t="s">
        <v>741</v>
      </c>
      <c r="E52" s="666">
        <f t="shared" si="0"/>
        <v>30</v>
      </c>
      <c r="F52" s="285">
        <v>29</v>
      </c>
      <c r="G52" s="285"/>
      <c r="H52" s="286">
        <v>1</v>
      </c>
    </row>
    <row r="53" spans="3:8" ht="12.75">
      <c r="C53" s="281">
        <v>44</v>
      </c>
      <c r="D53" s="672" t="s">
        <v>434</v>
      </c>
      <c r="E53" s="666">
        <f t="shared" si="0"/>
        <v>13</v>
      </c>
      <c r="F53" s="285">
        <v>13</v>
      </c>
      <c r="G53" s="285"/>
      <c r="H53" s="286"/>
    </row>
    <row r="54" spans="3:8" ht="12.75">
      <c r="C54" s="281">
        <v>45</v>
      </c>
      <c r="D54" s="672" t="s">
        <v>433</v>
      </c>
      <c r="E54" s="666">
        <f t="shared" si="0"/>
        <v>8.3</v>
      </c>
      <c r="F54" s="285">
        <v>5.4</v>
      </c>
      <c r="G54" s="285"/>
      <c r="H54" s="286">
        <v>2.9</v>
      </c>
    </row>
    <row r="55" spans="3:8" ht="12.75">
      <c r="C55" s="281">
        <v>46</v>
      </c>
      <c r="D55" s="670" t="s">
        <v>34</v>
      </c>
      <c r="E55" s="666">
        <f t="shared" si="0"/>
        <v>23</v>
      </c>
      <c r="F55" s="285"/>
      <c r="G55" s="285"/>
      <c r="H55" s="286">
        <v>23</v>
      </c>
    </row>
    <row r="56" spans="3:8" ht="12.75">
      <c r="C56" s="281">
        <v>47</v>
      </c>
      <c r="D56" s="670" t="s">
        <v>35</v>
      </c>
      <c r="E56" s="666">
        <f t="shared" si="0"/>
        <v>0.5</v>
      </c>
      <c r="F56" s="285"/>
      <c r="G56" s="285"/>
      <c r="H56" s="286">
        <v>0.5</v>
      </c>
    </row>
    <row r="57" spans="3:8" ht="12.75">
      <c r="C57" s="281">
        <v>48</v>
      </c>
      <c r="D57" s="670" t="s">
        <v>437</v>
      </c>
      <c r="E57" s="667">
        <f t="shared" si="0"/>
        <v>18</v>
      </c>
      <c r="F57" s="287">
        <v>14</v>
      </c>
      <c r="G57" s="287"/>
      <c r="H57" s="288">
        <v>4</v>
      </c>
    </row>
    <row r="58" spans="3:8" ht="13.5" thickBot="1">
      <c r="C58" s="289">
        <v>49</v>
      </c>
      <c r="D58" s="290" t="s">
        <v>265</v>
      </c>
      <c r="E58" s="668">
        <f t="shared" si="0"/>
        <v>7.199999999999999</v>
      </c>
      <c r="F58" s="291">
        <v>3.3</v>
      </c>
      <c r="G58" s="291"/>
      <c r="H58" s="292">
        <v>3.9</v>
      </c>
    </row>
    <row r="59" spans="3:8" ht="13.5" thickBot="1">
      <c r="C59" s="665">
        <v>50</v>
      </c>
      <c r="D59" s="669" t="s">
        <v>53</v>
      </c>
      <c r="E59" s="676">
        <f t="shared" si="0"/>
        <v>1300.2379999999998</v>
      </c>
      <c r="F59" s="677">
        <f>SUM(F10:F58)</f>
        <v>421.75</v>
      </c>
      <c r="G59" s="677">
        <f>SUM(G10:G58)</f>
        <v>84.812</v>
      </c>
      <c r="H59" s="678">
        <f>SUM(H10:H58)</f>
        <v>793.6759999999999</v>
      </c>
    </row>
    <row r="60" ht="14.25">
      <c r="C60" s="7"/>
    </row>
    <row r="61" ht="15">
      <c r="C61" s="8"/>
    </row>
  </sheetData>
  <sheetProtection/>
  <mergeCells count="9">
    <mergeCell ref="E1:H1"/>
    <mergeCell ref="E2:H2"/>
    <mergeCell ref="C4:H4"/>
    <mergeCell ref="D7:D9"/>
    <mergeCell ref="E8:E9"/>
    <mergeCell ref="F8:H8"/>
    <mergeCell ref="E7:H7"/>
    <mergeCell ref="C7:C9"/>
    <mergeCell ref="C5:H5"/>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FF00"/>
  </sheetPr>
  <dimension ref="C1:Y164"/>
  <sheetViews>
    <sheetView tabSelected="1" zoomScalePageLayoutView="0" workbookViewId="0" topLeftCell="C4">
      <pane xSplit="2" ySplit="7" topLeftCell="E137" activePane="bottomRight" state="frozen"/>
      <selection pane="topLeft" activeCell="C4" sqref="C4"/>
      <selection pane="topRight" activeCell="E4" sqref="E4"/>
      <selection pane="bottomLeft" activeCell="C11" sqref="C11"/>
      <selection pane="bottomRight" activeCell="Z155" sqref="Z155"/>
    </sheetView>
  </sheetViews>
  <sheetFormatPr defaultColWidth="9.140625" defaultRowHeight="12.75"/>
  <cols>
    <col min="1" max="2" width="9.140625" style="0" hidden="1" customWidth="1"/>
    <col min="3" max="3" width="4.421875" style="0" customWidth="1"/>
    <col min="4" max="4" width="46.00390625" style="0" customWidth="1"/>
    <col min="5" max="6" width="11.421875" style="0" customWidth="1"/>
    <col min="7" max="7" width="10.00390625" style="0" customWidth="1"/>
    <col min="8" max="8" width="8.28125" style="0" customWidth="1"/>
    <col min="9" max="9" width="11.57421875" style="0" customWidth="1"/>
    <col min="10" max="10" width="11.00390625" style="0" customWidth="1"/>
    <col min="11" max="11" width="9.7109375" style="0" customWidth="1"/>
    <col min="12" max="12" width="8.28125" style="0" customWidth="1"/>
    <col min="13" max="13" width="8.8515625" style="0" customWidth="1"/>
    <col min="14" max="14" width="9.28125" style="0" customWidth="1"/>
    <col min="15" max="15" width="8.28125" style="0" customWidth="1"/>
    <col min="16" max="16" width="9.00390625" style="0" customWidth="1"/>
    <col min="17" max="17" width="8.28125" style="0" customWidth="1"/>
    <col min="18" max="18" width="8.8515625" style="0" customWidth="1"/>
    <col min="19" max="19" width="8.57421875" style="0" bestFit="1" customWidth="1"/>
    <col min="20" max="20" width="6.421875" style="0" customWidth="1"/>
    <col min="21" max="21" width="8.7109375" style="0" customWidth="1"/>
    <col min="22" max="22" width="8.421875" style="0" customWidth="1"/>
    <col min="23" max="23" width="7.8515625" style="0" customWidth="1"/>
    <col min="24" max="24" width="7.421875" style="0" customWidth="1"/>
  </cols>
  <sheetData>
    <row r="1" ht="15.75" hidden="1">
      <c r="H1" s="2"/>
    </row>
    <row r="2" spans="8:12" ht="15.75" hidden="1">
      <c r="H2" s="1027"/>
      <c r="I2" s="1028"/>
      <c r="J2" s="1028"/>
      <c r="K2" s="1028"/>
      <c r="L2" s="1028"/>
    </row>
    <row r="3" ht="15.75" hidden="1">
      <c r="H3" s="1"/>
    </row>
    <row r="4" spans="18:22" ht="12.75">
      <c r="R4" s="10" t="s">
        <v>36</v>
      </c>
      <c r="S4" s="10"/>
      <c r="T4" s="10"/>
      <c r="U4" s="10"/>
      <c r="V4" s="17"/>
    </row>
    <row r="5" spans="3:24" ht="12.75">
      <c r="C5" s="18" t="s">
        <v>54</v>
      </c>
      <c r="D5" s="1029" t="s">
        <v>423</v>
      </c>
      <c r="E5" s="1030"/>
      <c r="F5" s="1030"/>
      <c r="G5" s="1030"/>
      <c r="H5" s="1030"/>
      <c r="I5" s="1030"/>
      <c r="J5" s="1030"/>
      <c r="K5" s="1030"/>
      <c r="L5" s="1030"/>
      <c r="M5" s="1030"/>
      <c r="N5" s="1030"/>
      <c r="O5" s="1030"/>
      <c r="P5" s="1030"/>
      <c r="Q5" s="1030"/>
      <c r="R5" s="704" t="s">
        <v>422</v>
      </c>
      <c r="S5" s="18"/>
      <c r="T5" s="18"/>
      <c r="U5" s="18"/>
      <c r="V5" s="4"/>
      <c r="W5" s="4"/>
      <c r="X5" s="4"/>
    </row>
    <row r="6" spans="5:22" ht="12.75">
      <c r="E6" s="1031" t="s">
        <v>55</v>
      </c>
      <c r="F6" s="1031"/>
      <c r="G6" s="1031"/>
      <c r="H6" s="1031"/>
      <c r="I6" s="1031"/>
      <c r="J6" s="1031"/>
      <c r="K6" s="1031"/>
      <c r="R6" s="10" t="s">
        <v>56</v>
      </c>
      <c r="S6" s="10"/>
      <c r="T6" s="10"/>
      <c r="U6" s="10"/>
      <c r="V6" s="17"/>
    </row>
    <row r="7" ht="13.5" thickBot="1">
      <c r="U7" t="s">
        <v>57</v>
      </c>
    </row>
    <row r="8" spans="3:24" ht="12.75">
      <c r="C8" s="1037" t="s">
        <v>0</v>
      </c>
      <c r="D8" s="1040" t="s">
        <v>58</v>
      </c>
      <c r="E8" s="1043" t="s">
        <v>59</v>
      </c>
      <c r="F8" s="1046" t="s">
        <v>742</v>
      </c>
      <c r="G8" s="1047"/>
      <c r="H8" s="1047"/>
      <c r="I8" s="1043" t="s">
        <v>61</v>
      </c>
      <c r="J8" s="1046" t="s">
        <v>742</v>
      </c>
      <c r="K8" s="1047"/>
      <c r="L8" s="1050"/>
      <c r="M8" s="1032" t="s">
        <v>240</v>
      </c>
      <c r="N8" s="1046" t="s">
        <v>742</v>
      </c>
      <c r="O8" s="1047"/>
      <c r="P8" s="1047"/>
      <c r="Q8" s="1043" t="s">
        <v>435</v>
      </c>
      <c r="R8" s="1046" t="s">
        <v>742</v>
      </c>
      <c r="S8" s="1047"/>
      <c r="T8" s="1050"/>
      <c r="U8" s="1043" t="s">
        <v>63</v>
      </c>
      <c r="V8" s="1046" t="s">
        <v>742</v>
      </c>
      <c r="W8" s="1047"/>
      <c r="X8" s="1050"/>
    </row>
    <row r="9" spans="3:24" ht="12.75">
      <c r="C9" s="1038"/>
      <c r="D9" s="1041"/>
      <c r="E9" s="1044"/>
      <c r="F9" s="1048" t="s">
        <v>64</v>
      </c>
      <c r="G9" s="1049"/>
      <c r="H9" s="1035" t="s">
        <v>65</v>
      </c>
      <c r="I9" s="1044"/>
      <c r="J9" s="1048" t="s">
        <v>64</v>
      </c>
      <c r="K9" s="1049"/>
      <c r="L9" s="1025" t="s">
        <v>65</v>
      </c>
      <c r="M9" s="1033"/>
      <c r="N9" s="1048" t="s">
        <v>64</v>
      </c>
      <c r="O9" s="1049"/>
      <c r="P9" s="1035" t="s">
        <v>65</v>
      </c>
      <c r="Q9" s="1044"/>
      <c r="R9" s="1048" t="s">
        <v>64</v>
      </c>
      <c r="S9" s="1049"/>
      <c r="T9" s="1025" t="s">
        <v>65</v>
      </c>
      <c r="U9" s="1044"/>
      <c r="V9" s="1048" t="s">
        <v>64</v>
      </c>
      <c r="W9" s="1049"/>
      <c r="X9" s="1025" t="s">
        <v>65</v>
      </c>
    </row>
    <row r="10" spans="3:24" ht="51.75" thickBot="1">
      <c r="C10" s="1039"/>
      <c r="D10" s="1042"/>
      <c r="E10" s="1045"/>
      <c r="F10" s="19" t="s">
        <v>59</v>
      </c>
      <c r="G10" s="19" t="s">
        <v>66</v>
      </c>
      <c r="H10" s="1036"/>
      <c r="I10" s="1045"/>
      <c r="J10" s="19" t="s">
        <v>59</v>
      </c>
      <c r="K10" s="19" t="s">
        <v>66</v>
      </c>
      <c r="L10" s="1026"/>
      <c r="M10" s="1034"/>
      <c r="N10" s="19" t="s">
        <v>59</v>
      </c>
      <c r="O10" s="19" t="s">
        <v>66</v>
      </c>
      <c r="P10" s="1036"/>
      <c r="Q10" s="1045"/>
      <c r="R10" s="19" t="s">
        <v>59</v>
      </c>
      <c r="S10" s="19" t="s">
        <v>66</v>
      </c>
      <c r="T10" s="1026"/>
      <c r="U10" s="1045"/>
      <c r="V10" s="19" t="s">
        <v>59</v>
      </c>
      <c r="W10" s="19" t="s">
        <v>66</v>
      </c>
      <c r="X10" s="1026"/>
    </row>
    <row r="11" spans="3:24" ht="12.75">
      <c r="C11" s="20">
        <v>1</v>
      </c>
      <c r="D11" s="612" t="s">
        <v>67</v>
      </c>
      <c r="E11" s="21">
        <f aca="true" t="shared" si="0" ref="E11:G15">I11+M11+Q11+U11</f>
        <v>146.292</v>
      </c>
      <c r="F11" s="21">
        <f t="shared" si="0"/>
        <v>146.292</v>
      </c>
      <c r="G11" s="21">
        <f t="shared" si="0"/>
        <v>88.01</v>
      </c>
      <c r="H11" s="298"/>
      <c r="I11" s="300">
        <f>I13+I12</f>
        <v>146.292</v>
      </c>
      <c r="J11" s="22">
        <f>J13+J12</f>
        <v>146.292</v>
      </c>
      <c r="K11" s="22">
        <f>K13+K12</f>
        <v>88.01</v>
      </c>
      <c r="L11" s="301"/>
      <c r="M11" s="24"/>
      <c r="N11" s="23"/>
      <c r="O11" s="23"/>
      <c r="P11" s="298"/>
      <c r="Q11" s="24"/>
      <c r="R11" s="23"/>
      <c r="S11" s="23"/>
      <c r="T11" s="25"/>
      <c r="U11" s="24"/>
      <c r="V11" s="23"/>
      <c r="W11" s="23"/>
      <c r="X11" s="25"/>
    </row>
    <row r="12" spans="3:24" ht="12.75">
      <c r="C12" s="236">
        <v>2</v>
      </c>
      <c r="D12" s="613" t="s">
        <v>68</v>
      </c>
      <c r="E12" s="221">
        <f t="shared" si="0"/>
        <v>89.979</v>
      </c>
      <c r="F12" s="221">
        <f t="shared" si="0"/>
        <v>89.979</v>
      </c>
      <c r="G12" s="221">
        <f t="shared" si="0"/>
        <v>81.608</v>
      </c>
      <c r="H12" s="225"/>
      <c r="I12" s="164">
        <f>J12+L12</f>
        <v>89.979</v>
      </c>
      <c r="J12" s="226">
        <v>89.979</v>
      </c>
      <c r="K12" s="226">
        <v>81.608</v>
      </c>
      <c r="L12" s="227"/>
      <c r="M12" s="229"/>
      <c r="N12" s="228"/>
      <c r="O12" s="228"/>
      <c r="P12" s="225"/>
      <c r="Q12" s="229"/>
      <c r="R12" s="228"/>
      <c r="S12" s="228"/>
      <c r="T12" s="227"/>
      <c r="U12" s="229"/>
      <c r="V12" s="228"/>
      <c r="W12" s="228"/>
      <c r="X12" s="227"/>
    </row>
    <row r="13" spans="3:24" ht="12.75">
      <c r="C13" s="236">
        <v>3</v>
      </c>
      <c r="D13" s="31" t="s">
        <v>69</v>
      </c>
      <c r="E13" s="221">
        <f t="shared" si="0"/>
        <v>56.313</v>
      </c>
      <c r="F13" s="221">
        <f t="shared" si="0"/>
        <v>56.313</v>
      </c>
      <c r="G13" s="165">
        <f t="shared" si="0"/>
        <v>6.402</v>
      </c>
      <c r="H13" s="225"/>
      <c r="I13" s="164">
        <f>J13+L13</f>
        <v>56.313</v>
      </c>
      <c r="J13" s="230">
        <v>56.313</v>
      </c>
      <c r="K13" s="226">
        <v>6.402</v>
      </c>
      <c r="L13" s="227"/>
      <c r="M13" s="229"/>
      <c r="N13" s="228"/>
      <c r="O13" s="228"/>
      <c r="P13" s="225"/>
      <c r="Q13" s="229"/>
      <c r="R13" s="228"/>
      <c r="S13" s="228"/>
      <c r="T13" s="227"/>
      <c r="U13" s="229"/>
      <c r="V13" s="228"/>
      <c r="W13" s="228"/>
      <c r="X13" s="227"/>
    </row>
    <row r="14" spans="3:24" ht="12.75">
      <c r="C14" s="236">
        <v>4</v>
      </c>
      <c r="D14" s="614" t="s">
        <v>70</v>
      </c>
      <c r="E14" s="608">
        <f t="shared" si="0"/>
        <v>2500.968</v>
      </c>
      <c r="F14" s="231">
        <f t="shared" si="0"/>
        <v>2500.968</v>
      </c>
      <c r="G14" s="163">
        <f t="shared" si="0"/>
        <v>2203.761</v>
      </c>
      <c r="H14" s="232"/>
      <c r="I14" s="54">
        <f>SUM(I15:I19)</f>
        <v>2037.122</v>
      </c>
      <c r="J14" s="233">
        <f>SUM(J15:J19)</f>
        <v>2037.122</v>
      </c>
      <c r="K14" s="233">
        <f>SUM(K15:K19)</f>
        <v>1775.2939999999999</v>
      </c>
      <c r="L14" s="302"/>
      <c r="M14" s="54">
        <f>SUM(M15:M18)</f>
        <v>463.846</v>
      </c>
      <c r="N14" s="163">
        <f>SUM(N15:N18)</f>
        <v>463.846</v>
      </c>
      <c r="O14" s="163">
        <f>SUM(O15:O18)</f>
        <v>428.467</v>
      </c>
      <c r="P14" s="232"/>
      <c r="Q14" s="54"/>
      <c r="R14" s="163"/>
      <c r="S14" s="163"/>
      <c r="T14" s="15"/>
      <c r="U14" s="54"/>
      <c r="V14" s="163"/>
      <c r="W14" s="163"/>
      <c r="X14" s="15"/>
    </row>
    <row r="15" spans="3:24" ht="12.75">
      <c r="C15" s="236">
        <v>5</v>
      </c>
      <c r="D15" s="31" t="s">
        <v>37</v>
      </c>
      <c r="E15" s="609">
        <f aca="true" t="shared" si="1" ref="E15:G38">I15+M15+Q15+U15</f>
        <v>2276.368</v>
      </c>
      <c r="F15" s="210">
        <f aca="true" t="shared" si="2" ref="F15:F20">J15+N15+R15+V15</f>
        <v>2276.368</v>
      </c>
      <c r="G15" s="211">
        <f t="shared" si="0"/>
        <v>2068.986</v>
      </c>
      <c r="H15" s="212"/>
      <c r="I15" s="213">
        <f>J15+L15</f>
        <v>1950.222</v>
      </c>
      <c r="J15" s="658">
        <f>2276.368-326.146</f>
        <v>1950.222</v>
      </c>
      <c r="K15" s="649">
        <f>2067.486-292.192</f>
        <v>1775.2939999999999</v>
      </c>
      <c r="L15" s="45"/>
      <c r="M15" s="164">
        <f>N15+P15</f>
        <v>326.146</v>
      </c>
      <c r="N15" s="400">
        <v>326.146</v>
      </c>
      <c r="O15" s="400">
        <v>293.692</v>
      </c>
      <c r="P15" s="43"/>
      <c r="Q15" s="29"/>
      <c r="R15" s="32"/>
      <c r="S15" s="32"/>
      <c r="T15" s="45"/>
      <c r="U15" s="29"/>
      <c r="V15" s="32"/>
      <c r="W15" s="32"/>
      <c r="X15" s="45"/>
    </row>
    <row r="16" spans="3:24" s="9" customFormat="1" ht="12.75">
      <c r="C16" s="209">
        <v>6</v>
      </c>
      <c r="D16" s="616" t="s">
        <v>71</v>
      </c>
      <c r="E16" s="609">
        <f t="shared" si="1"/>
        <v>70.9</v>
      </c>
      <c r="F16" s="210">
        <f t="shared" si="2"/>
        <v>70.9</v>
      </c>
      <c r="G16" s="211"/>
      <c r="H16" s="212"/>
      <c r="I16" s="213">
        <f>J16+L16</f>
        <v>70.9</v>
      </c>
      <c r="J16" s="211">
        <v>70.9</v>
      </c>
      <c r="K16" s="211"/>
      <c r="L16" s="214"/>
      <c r="M16" s="213"/>
      <c r="N16" s="211"/>
      <c r="O16" s="211"/>
      <c r="P16" s="212"/>
      <c r="Q16" s="213"/>
      <c r="R16" s="211"/>
      <c r="S16" s="211"/>
      <c r="T16" s="214"/>
      <c r="U16" s="213"/>
      <c r="V16" s="211"/>
      <c r="W16" s="211"/>
      <c r="X16" s="214"/>
    </row>
    <row r="17" spans="3:24" ht="12.75">
      <c r="C17" s="34">
        <v>7</v>
      </c>
      <c r="D17" s="616" t="s">
        <v>72</v>
      </c>
      <c r="E17" s="27">
        <f t="shared" si="1"/>
        <v>1</v>
      </c>
      <c r="F17" s="42">
        <f t="shared" si="2"/>
        <v>1</v>
      </c>
      <c r="G17" s="32"/>
      <c r="H17" s="43"/>
      <c r="I17" s="29">
        <f>J17+L17</f>
        <v>1</v>
      </c>
      <c r="J17" s="32">
        <v>1</v>
      </c>
      <c r="K17" s="32"/>
      <c r="L17" s="45"/>
      <c r="M17" s="29"/>
      <c r="N17" s="32"/>
      <c r="O17" s="32"/>
      <c r="P17" s="43"/>
      <c r="Q17" s="29"/>
      <c r="R17" s="32"/>
      <c r="S17" s="32"/>
      <c r="T17" s="45"/>
      <c r="U17" s="29"/>
      <c r="V17" s="32"/>
      <c r="W17" s="32"/>
      <c r="X17" s="45"/>
    </row>
    <row r="18" spans="3:24" ht="12.75">
      <c r="C18" s="34">
        <v>8</v>
      </c>
      <c r="D18" s="616" t="s">
        <v>73</v>
      </c>
      <c r="E18" s="27">
        <f t="shared" si="1"/>
        <v>137.7</v>
      </c>
      <c r="F18" s="42">
        <f t="shared" si="2"/>
        <v>137.7</v>
      </c>
      <c r="G18" s="32">
        <f>K18+O18+S18+W18</f>
        <v>134.775</v>
      </c>
      <c r="H18" s="43"/>
      <c r="I18" s="29"/>
      <c r="J18" s="32"/>
      <c r="K18" s="32"/>
      <c r="L18" s="45"/>
      <c r="M18" s="29">
        <f>N18+P18</f>
        <v>137.7</v>
      </c>
      <c r="N18" s="32">
        <v>137.7</v>
      </c>
      <c r="O18" s="44">
        <v>134.775</v>
      </c>
      <c r="P18" s="43"/>
      <c r="Q18" s="29"/>
      <c r="R18" s="32"/>
      <c r="S18" s="32"/>
      <c r="T18" s="45"/>
      <c r="U18" s="29"/>
      <c r="V18" s="32"/>
      <c r="W18" s="32"/>
      <c r="X18" s="45"/>
    </row>
    <row r="19" spans="3:24" ht="12.75">
      <c r="C19" s="34">
        <v>9</v>
      </c>
      <c r="D19" s="616" t="s">
        <v>283</v>
      </c>
      <c r="E19" s="27">
        <f t="shared" si="1"/>
        <v>15</v>
      </c>
      <c r="F19" s="42">
        <f t="shared" si="2"/>
        <v>15</v>
      </c>
      <c r="G19" s="32"/>
      <c r="H19" s="43"/>
      <c r="I19" s="29">
        <f>J19+L19</f>
        <v>15</v>
      </c>
      <c r="J19" s="32">
        <v>15</v>
      </c>
      <c r="K19" s="32"/>
      <c r="L19" s="45"/>
      <c r="M19" s="29"/>
      <c r="N19" s="32"/>
      <c r="O19" s="44"/>
      <c r="P19" s="43"/>
      <c r="Q19" s="29"/>
      <c r="R19" s="32"/>
      <c r="S19" s="32"/>
      <c r="T19" s="45"/>
      <c r="U19" s="29"/>
      <c r="V19" s="32"/>
      <c r="W19" s="32"/>
      <c r="X19" s="45"/>
    </row>
    <row r="20" spans="3:24" ht="12.75">
      <c r="C20" s="34">
        <v>10</v>
      </c>
      <c r="D20" s="35" t="s">
        <v>74</v>
      </c>
      <c r="E20" s="36">
        <f t="shared" si="1"/>
        <v>84.149</v>
      </c>
      <c r="F20" s="37">
        <f t="shared" si="2"/>
        <v>84.149</v>
      </c>
      <c r="G20" s="38">
        <f>K20+O20+S20+W20</f>
        <v>81.69</v>
      </c>
      <c r="H20" s="39"/>
      <c r="I20" s="40">
        <f aca="true" t="shared" si="3" ref="I20:I26">J20+L20</f>
        <v>84.149</v>
      </c>
      <c r="J20" s="38">
        <v>84.149</v>
      </c>
      <c r="K20" s="46">
        <v>81.69</v>
      </c>
      <c r="L20" s="41"/>
      <c r="M20" s="29"/>
      <c r="N20" s="32"/>
      <c r="O20" s="32"/>
      <c r="P20" s="43"/>
      <c r="Q20" s="29"/>
      <c r="R20" s="32"/>
      <c r="S20" s="32"/>
      <c r="T20" s="45"/>
      <c r="U20" s="29"/>
      <c r="V20" s="32"/>
      <c r="W20" s="32"/>
      <c r="X20" s="45"/>
    </row>
    <row r="21" spans="3:24" ht="12.75" customHeight="1">
      <c r="C21" s="47">
        <v>11</v>
      </c>
      <c r="D21" s="617" t="s">
        <v>75</v>
      </c>
      <c r="E21" s="36">
        <f t="shared" si="1"/>
        <v>2687.215</v>
      </c>
      <c r="F21" s="37">
        <f t="shared" si="1"/>
        <v>2687.215</v>
      </c>
      <c r="G21" s="37">
        <f t="shared" si="1"/>
        <v>4.3</v>
      </c>
      <c r="H21" s="39"/>
      <c r="I21" s="40">
        <f>J21+L21</f>
        <v>1764.215</v>
      </c>
      <c r="J21" s="38">
        <f>SUM(J22:J38)</f>
        <v>1764.215</v>
      </c>
      <c r="K21" s="38"/>
      <c r="L21" s="41"/>
      <c r="M21" s="40">
        <f>N21+P21</f>
        <v>923</v>
      </c>
      <c r="N21" s="38">
        <f>SUM(N22:N37)</f>
        <v>923</v>
      </c>
      <c r="O21" s="38">
        <f>SUM(O22:O37)</f>
        <v>4.3</v>
      </c>
      <c r="P21" s="39"/>
      <c r="Q21" s="40"/>
      <c r="R21" s="38"/>
      <c r="S21" s="38"/>
      <c r="T21" s="41"/>
      <c r="U21" s="40"/>
      <c r="V21" s="38"/>
      <c r="W21" s="32"/>
      <c r="X21" s="45"/>
    </row>
    <row r="22" spans="3:24" ht="12.75">
      <c r="C22" s="34">
        <v>12</v>
      </c>
      <c r="D22" s="618" t="s">
        <v>76</v>
      </c>
      <c r="E22" s="27">
        <f t="shared" si="1"/>
        <v>1250</v>
      </c>
      <c r="F22" s="42">
        <f t="shared" si="1"/>
        <v>1250</v>
      </c>
      <c r="G22" s="32"/>
      <c r="H22" s="43"/>
      <c r="I22" s="29">
        <f t="shared" si="3"/>
        <v>1250</v>
      </c>
      <c r="J22" s="32">
        <v>1250</v>
      </c>
      <c r="K22" s="32"/>
      <c r="L22" s="45"/>
      <c r="M22" s="29"/>
      <c r="N22" s="32"/>
      <c r="O22" s="32"/>
      <c r="P22" s="43"/>
      <c r="Q22" s="29"/>
      <c r="R22" s="32"/>
      <c r="S22" s="32"/>
      <c r="T22" s="45"/>
      <c r="U22" s="29"/>
      <c r="V22" s="32"/>
      <c r="W22" s="32"/>
      <c r="X22" s="45"/>
    </row>
    <row r="23" spans="3:24" ht="12.75">
      <c r="C23" s="34">
        <v>13</v>
      </c>
      <c r="D23" s="618" t="s">
        <v>77</v>
      </c>
      <c r="E23" s="27">
        <f t="shared" si="1"/>
        <v>30</v>
      </c>
      <c r="F23" s="42">
        <f t="shared" si="1"/>
        <v>30</v>
      </c>
      <c r="G23" s="32"/>
      <c r="H23" s="43"/>
      <c r="I23" s="29">
        <f t="shared" si="3"/>
        <v>30</v>
      </c>
      <c r="J23" s="32">
        <v>30</v>
      </c>
      <c r="K23" s="32"/>
      <c r="L23" s="45"/>
      <c r="M23" s="29"/>
      <c r="N23" s="32"/>
      <c r="O23" s="32"/>
      <c r="P23" s="43"/>
      <c r="Q23" s="29"/>
      <c r="R23" s="32"/>
      <c r="S23" s="32"/>
      <c r="T23" s="45"/>
      <c r="U23" s="29"/>
      <c r="V23" s="32"/>
      <c r="W23" s="32"/>
      <c r="X23" s="45"/>
    </row>
    <row r="24" spans="3:24" ht="12.75">
      <c r="C24" s="34">
        <v>14</v>
      </c>
      <c r="D24" s="618" t="s">
        <v>78</v>
      </c>
      <c r="E24" s="27">
        <f t="shared" si="1"/>
        <v>70</v>
      </c>
      <c r="F24" s="42">
        <f t="shared" si="1"/>
        <v>70</v>
      </c>
      <c r="G24" s="32"/>
      <c r="H24" s="43"/>
      <c r="I24" s="29">
        <f t="shared" si="3"/>
        <v>70</v>
      </c>
      <c r="J24" s="32">
        <v>70</v>
      </c>
      <c r="K24" s="32"/>
      <c r="L24" s="45"/>
      <c r="M24" s="29"/>
      <c r="N24" s="32"/>
      <c r="O24" s="32"/>
      <c r="P24" s="43"/>
      <c r="Q24" s="29"/>
      <c r="R24" s="32"/>
      <c r="S24" s="32"/>
      <c r="T24" s="45"/>
      <c r="U24" s="29"/>
      <c r="V24" s="32"/>
      <c r="W24" s="32"/>
      <c r="X24" s="45"/>
    </row>
    <row r="25" spans="3:24" ht="12.75">
      <c r="C25" s="34">
        <v>15</v>
      </c>
      <c r="D25" s="618" t="s">
        <v>79</v>
      </c>
      <c r="E25" s="27">
        <f t="shared" si="1"/>
        <v>5</v>
      </c>
      <c r="F25" s="42">
        <f t="shared" si="1"/>
        <v>5</v>
      </c>
      <c r="G25" s="32"/>
      <c r="H25" s="43"/>
      <c r="I25" s="29">
        <f t="shared" si="3"/>
        <v>5</v>
      </c>
      <c r="J25" s="32">
        <v>5</v>
      </c>
      <c r="K25" s="32"/>
      <c r="L25" s="45"/>
      <c r="M25" s="29"/>
      <c r="N25" s="32"/>
      <c r="O25" s="32"/>
      <c r="P25" s="43"/>
      <c r="Q25" s="29"/>
      <c r="R25" s="32"/>
      <c r="S25" s="32"/>
      <c r="T25" s="45"/>
      <c r="U25" s="29"/>
      <c r="V25" s="32"/>
      <c r="W25" s="32"/>
      <c r="X25" s="45"/>
    </row>
    <row r="26" spans="3:24" ht="12.75">
      <c r="C26" s="47">
        <v>16</v>
      </c>
      <c r="D26" s="618" t="s">
        <v>80</v>
      </c>
      <c r="E26" s="27">
        <f t="shared" si="1"/>
        <v>130</v>
      </c>
      <c r="F26" s="42">
        <f t="shared" si="1"/>
        <v>130</v>
      </c>
      <c r="G26" s="32"/>
      <c r="H26" s="43"/>
      <c r="I26" s="29">
        <f t="shared" si="3"/>
        <v>130</v>
      </c>
      <c r="J26" s="32">
        <v>130</v>
      </c>
      <c r="K26" s="32"/>
      <c r="L26" s="45"/>
      <c r="M26" s="29"/>
      <c r="N26" s="32"/>
      <c r="O26" s="32"/>
      <c r="P26" s="43"/>
      <c r="Q26" s="29"/>
      <c r="R26" s="32"/>
      <c r="S26" s="32"/>
      <c r="T26" s="45"/>
      <c r="U26" s="29"/>
      <c r="V26" s="32"/>
      <c r="W26" s="32"/>
      <c r="X26" s="45"/>
    </row>
    <row r="27" spans="3:24" ht="12.75">
      <c r="C27" s="47">
        <v>17</v>
      </c>
      <c r="D27" s="618" t="s">
        <v>4</v>
      </c>
      <c r="E27" s="27">
        <f t="shared" si="1"/>
        <v>445.1</v>
      </c>
      <c r="F27" s="42">
        <f t="shared" si="1"/>
        <v>445.1</v>
      </c>
      <c r="G27" s="32"/>
      <c r="H27" s="43"/>
      <c r="I27" s="29"/>
      <c r="J27" s="32"/>
      <c r="K27" s="32"/>
      <c r="L27" s="45"/>
      <c r="M27" s="29">
        <f>N27+P27</f>
        <v>445.1</v>
      </c>
      <c r="N27" s="32">
        <v>445.1</v>
      </c>
      <c r="O27" s="32"/>
      <c r="P27" s="43"/>
      <c r="Q27" s="29"/>
      <c r="R27" s="32"/>
      <c r="S27" s="32"/>
      <c r="T27" s="45"/>
      <c r="U27" s="29"/>
      <c r="V27" s="32"/>
      <c r="W27" s="32"/>
      <c r="X27" s="45"/>
    </row>
    <row r="28" spans="3:24" ht="12.75">
      <c r="C28" s="47">
        <v>18</v>
      </c>
      <c r="D28" s="618" t="s">
        <v>81</v>
      </c>
      <c r="E28" s="27">
        <f t="shared" si="1"/>
        <v>5</v>
      </c>
      <c r="F28" s="42">
        <f t="shared" si="1"/>
        <v>5</v>
      </c>
      <c r="G28" s="32"/>
      <c r="H28" s="43"/>
      <c r="I28" s="29"/>
      <c r="J28" s="32"/>
      <c r="K28" s="32"/>
      <c r="L28" s="45"/>
      <c r="M28" s="29">
        <f>N28+P28</f>
        <v>5</v>
      </c>
      <c r="N28" s="32">
        <v>5</v>
      </c>
      <c r="O28" s="32"/>
      <c r="P28" s="43"/>
      <c r="Q28" s="29"/>
      <c r="R28" s="32"/>
      <c r="S28" s="32"/>
      <c r="T28" s="45"/>
      <c r="U28" s="29"/>
      <c r="V28" s="32"/>
      <c r="W28" s="32"/>
      <c r="X28" s="45"/>
    </row>
    <row r="29" spans="3:24" ht="25.5">
      <c r="C29" s="47">
        <v>19</v>
      </c>
      <c r="D29" s="619" t="s">
        <v>387</v>
      </c>
      <c r="E29" s="27">
        <f t="shared" si="1"/>
        <v>5</v>
      </c>
      <c r="F29" s="42">
        <f t="shared" si="1"/>
        <v>5</v>
      </c>
      <c r="G29" s="32"/>
      <c r="H29" s="43"/>
      <c r="I29" s="29">
        <f>J29+L29</f>
        <v>5</v>
      </c>
      <c r="J29" s="32">
        <v>5</v>
      </c>
      <c r="K29" s="32"/>
      <c r="L29" s="45"/>
      <c r="M29" s="29"/>
      <c r="N29" s="32"/>
      <c r="O29" s="32"/>
      <c r="P29" s="43"/>
      <c r="Q29" s="29"/>
      <c r="R29" s="32"/>
      <c r="S29" s="32"/>
      <c r="T29" s="45"/>
      <c r="U29" s="29"/>
      <c r="V29" s="32"/>
      <c r="W29" s="32"/>
      <c r="X29" s="45"/>
    </row>
    <row r="30" spans="3:24" ht="12.75">
      <c r="C30" s="47">
        <v>20</v>
      </c>
      <c r="D30" s="618" t="s">
        <v>82</v>
      </c>
      <c r="E30" s="27">
        <f t="shared" si="1"/>
        <v>360.6</v>
      </c>
      <c r="F30" s="42">
        <f t="shared" si="1"/>
        <v>360.6</v>
      </c>
      <c r="G30" s="32"/>
      <c r="H30" s="43"/>
      <c r="I30" s="29"/>
      <c r="J30" s="32"/>
      <c r="K30" s="32"/>
      <c r="L30" s="45"/>
      <c r="M30" s="29">
        <f>N30+P30</f>
        <v>360.6</v>
      </c>
      <c r="N30" s="32">
        <v>360.6</v>
      </c>
      <c r="O30" s="32"/>
      <c r="P30" s="43"/>
      <c r="Q30" s="29"/>
      <c r="R30" s="32"/>
      <c r="S30" s="32"/>
      <c r="T30" s="45"/>
      <c r="U30" s="29"/>
      <c r="V30" s="32"/>
      <c r="W30" s="32"/>
      <c r="X30" s="45"/>
    </row>
    <row r="31" spans="3:24" ht="12.75">
      <c r="C31" s="47">
        <v>21</v>
      </c>
      <c r="D31" s="618" t="s">
        <v>83</v>
      </c>
      <c r="E31" s="27">
        <f t="shared" si="1"/>
        <v>170</v>
      </c>
      <c r="F31" s="42">
        <f t="shared" si="1"/>
        <v>170</v>
      </c>
      <c r="G31" s="32"/>
      <c r="H31" s="43"/>
      <c r="I31" s="29">
        <f>J31+L31</f>
        <v>170</v>
      </c>
      <c r="J31" s="32">
        <v>170</v>
      </c>
      <c r="K31" s="32"/>
      <c r="L31" s="45"/>
      <c r="M31" s="29"/>
      <c r="N31" s="32"/>
      <c r="O31" s="32"/>
      <c r="P31" s="43"/>
      <c r="Q31" s="29"/>
      <c r="R31" s="32"/>
      <c r="S31" s="32"/>
      <c r="T31" s="45"/>
      <c r="U31" s="29"/>
      <c r="V31" s="32"/>
      <c r="W31" s="32"/>
      <c r="X31" s="45"/>
    </row>
    <row r="32" spans="3:24" ht="25.5">
      <c r="C32" s="47">
        <v>22</v>
      </c>
      <c r="D32" s="620" t="s">
        <v>84</v>
      </c>
      <c r="E32" s="27">
        <f t="shared" si="1"/>
        <v>17</v>
      </c>
      <c r="F32" s="42">
        <f t="shared" si="1"/>
        <v>17</v>
      </c>
      <c r="G32" s="32"/>
      <c r="H32" s="43"/>
      <c r="I32" s="29">
        <f>J32+L32</f>
        <v>17</v>
      </c>
      <c r="J32" s="32">
        <v>17</v>
      </c>
      <c r="K32" s="32"/>
      <c r="L32" s="45"/>
      <c r="M32" s="29"/>
      <c r="N32" s="32"/>
      <c r="O32" s="32"/>
      <c r="P32" s="43"/>
      <c r="Q32" s="29"/>
      <c r="R32" s="32"/>
      <c r="S32" s="32"/>
      <c r="T32" s="45"/>
      <c r="U32" s="29"/>
      <c r="V32" s="32"/>
      <c r="W32" s="32"/>
      <c r="X32" s="45"/>
    </row>
    <row r="33" spans="3:24" ht="25.5">
      <c r="C33" s="47">
        <v>23</v>
      </c>
      <c r="D33" s="622" t="s">
        <v>445</v>
      </c>
      <c r="E33" s="27">
        <f t="shared" si="1"/>
        <v>21.215</v>
      </c>
      <c r="F33" s="42">
        <f t="shared" si="1"/>
        <v>21.215</v>
      </c>
      <c r="G33" s="32"/>
      <c r="H33" s="223"/>
      <c r="I33" s="29">
        <f aca="true" t="shared" si="4" ref="I33:I47">J33+L33</f>
        <v>21.215</v>
      </c>
      <c r="J33" s="32">
        <v>21.215</v>
      </c>
      <c r="K33" s="32"/>
      <c r="L33" s="45"/>
      <c r="M33" s="29"/>
      <c r="N33" s="32"/>
      <c r="O33" s="32"/>
      <c r="P33" s="43"/>
      <c r="Q33" s="29"/>
      <c r="R33" s="32"/>
      <c r="S33" s="32"/>
      <c r="T33" s="45"/>
      <c r="U33" s="29"/>
      <c r="V33" s="32"/>
      <c r="W33" s="32"/>
      <c r="X33" s="45"/>
    </row>
    <row r="34" spans="3:24" ht="25.5">
      <c r="C34" s="47">
        <v>24</v>
      </c>
      <c r="D34" s="623" t="s">
        <v>242</v>
      </c>
      <c r="E34" s="27">
        <f t="shared" si="1"/>
        <v>10</v>
      </c>
      <c r="F34" s="48">
        <f t="shared" si="1"/>
        <v>10</v>
      </c>
      <c r="G34" s="48"/>
      <c r="H34" s="223"/>
      <c r="I34" s="29">
        <f t="shared" si="4"/>
        <v>10</v>
      </c>
      <c r="J34" s="32">
        <v>10</v>
      </c>
      <c r="K34" s="32"/>
      <c r="L34" s="45"/>
      <c r="M34" s="29"/>
      <c r="N34" s="32"/>
      <c r="O34" s="32"/>
      <c r="P34" s="43"/>
      <c r="Q34" s="29"/>
      <c r="R34" s="32"/>
      <c r="S34" s="32"/>
      <c r="T34" s="45"/>
      <c r="U34" s="29"/>
      <c r="V34" s="32"/>
      <c r="W34" s="32"/>
      <c r="X34" s="45"/>
    </row>
    <row r="35" spans="3:24" ht="12.75">
      <c r="C35" s="47">
        <v>25</v>
      </c>
      <c r="D35" s="623" t="s">
        <v>253</v>
      </c>
      <c r="E35" s="27">
        <f t="shared" si="1"/>
        <v>19</v>
      </c>
      <c r="F35" s="48">
        <f t="shared" si="1"/>
        <v>19</v>
      </c>
      <c r="G35" s="48"/>
      <c r="H35" s="223"/>
      <c r="I35" s="29">
        <f t="shared" si="4"/>
        <v>19</v>
      </c>
      <c r="J35" s="32">
        <v>19</v>
      </c>
      <c r="K35" s="32"/>
      <c r="L35" s="45"/>
      <c r="M35" s="29"/>
      <c r="N35" s="32"/>
      <c r="O35" s="32"/>
      <c r="P35" s="43"/>
      <c r="Q35" s="29"/>
      <c r="R35" s="32"/>
      <c r="S35" s="32"/>
      <c r="T35" s="45"/>
      <c r="U35" s="29"/>
      <c r="V35" s="32"/>
      <c r="W35" s="32"/>
      <c r="X35" s="45"/>
    </row>
    <row r="36" spans="3:24" s="216" customFormat="1" ht="24.75" customHeight="1">
      <c r="C36" s="47">
        <v>26</v>
      </c>
      <c r="D36" s="620" t="s">
        <v>254</v>
      </c>
      <c r="E36" s="610">
        <f t="shared" si="1"/>
        <v>7</v>
      </c>
      <c r="F36" s="217">
        <f t="shared" si="1"/>
        <v>7</v>
      </c>
      <c r="G36" s="217"/>
      <c r="H36" s="223"/>
      <c r="I36" s="219">
        <f t="shared" si="4"/>
        <v>7</v>
      </c>
      <c r="J36" s="217">
        <v>7</v>
      </c>
      <c r="K36" s="217"/>
      <c r="L36" s="220"/>
      <c r="M36" s="219"/>
      <c r="N36" s="217"/>
      <c r="O36" s="217"/>
      <c r="P36" s="218"/>
      <c r="Q36" s="219"/>
      <c r="R36" s="217"/>
      <c r="S36" s="217"/>
      <c r="T36" s="220"/>
      <c r="U36" s="219"/>
      <c r="V36" s="217"/>
      <c r="W36" s="217"/>
      <c r="X36" s="220"/>
    </row>
    <row r="37" spans="3:24" s="216" customFormat="1" ht="25.5" customHeight="1">
      <c r="C37" s="47">
        <v>27</v>
      </c>
      <c r="D37" s="619" t="s">
        <v>545</v>
      </c>
      <c r="E37" s="754">
        <f t="shared" si="1"/>
        <v>133.3</v>
      </c>
      <c r="F37" s="48">
        <f t="shared" si="1"/>
        <v>133.3</v>
      </c>
      <c r="G37" s="48">
        <f t="shared" si="1"/>
        <v>4.3</v>
      </c>
      <c r="H37" s="755"/>
      <c r="I37" s="756">
        <f t="shared" si="4"/>
        <v>21</v>
      </c>
      <c r="J37" s="48">
        <v>21</v>
      </c>
      <c r="K37" s="48"/>
      <c r="L37" s="757"/>
      <c r="M37" s="756">
        <f>N37+P37</f>
        <v>112.3</v>
      </c>
      <c r="N37" s="48">
        <v>112.3</v>
      </c>
      <c r="O37" s="48">
        <v>4.3</v>
      </c>
      <c r="P37" s="218"/>
      <c r="Q37" s="219"/>
      <c r="R37" s="217"/>
      <c r="S37" s="217"/>
      <c r="T37" s="220"/>
      <c r="U37" s="219"/>
      <c r="V37" s="217"/>
      <c r="W37" s="217"/>
      <c r="X37" s="220"/>
    </row>
    <row r="38" spans="3:24" s="216" customFormat="1" ht="12.75" customHeight="1">
      <c r="C38" s="47">
        <v>28</v>
      </c>
      <c r="D38" s="619" t="s">
        <v>442</v>
      </c>
      <c r="E38" s="610">
        <f t="shared" si="1"/>
        <v>9</v>
      </c>
      <c r="F38" s="217">
        <f t="shared" si="1"/>
        <v>9</v>
      </c>
      <c r="G38" s="217"/>
      <c r="H38" s="223"/>
      <c r="I38" s="219">
        <f t="shared" si="4"/>
        <v>9</v>
      </c>
      <c r="J38" s="217">
        <v>9</v>
      </c>
      <c r="K38" s="217"/>
      <c r="L38" s="220"/>
      <c r="M38" s="219"/>
      <c r="N38" s="217"/>
      <c r="O38" s="217"/>
      <c r="P38" s="218"/>
      <c r="Q38" s="219"/>
      <c r="R38" s="217"/>
      <c r="S38" s="217"/>
      <c r="T38" s="220"/>
      <c r="U38" s="219"/>
      <c r="V38" s="217"/>
      <c r="W38" s="217"/>
      <c r="X38" s="220"/>
    </row>
    <row r="39" spans="3:24" ht="12.75">
      <c r="C39" s="47">
        <v>29</v>
      </c>
      <c r="D39" s="50" t="s">
        <v>274</v>
      </c>
      <c r="E39" s="233">
        <f aca="true" t="shared" si="5" ref="E39:F77">I39+M39+Q39+U39</f>
        <v>379.70000000000005</v>
      </c>
      <c r="F39" s="234">
        <f t="shared" si="5"/>
        <v>378.1</v>
      </c>
      <c r="G39" s="234"/>
      <c r="H39" s="234">
        <f>L39+P39+T39+X39</f>
        <v>1.6</v>
      </c>
      <c r="I39" s="54">
        <f t="shared" si="4"/>
        <v>341.70000000000005</v>
      </c>
      <c r="J39" s="399">
        <f>SUM(J40:J47)</f>
        <v>340.1</v>
      </c>
      <c r="K39" s="399"/>
      <c r="L39" s="399">
        <f>SUM(L40:L47)</f>
        <v>1.6</v>
      </c>
      <c r="M39" s="54"/>
      <c r="N39" s="163"/>
      <c r="O39" s="165"/>
      <c r="P39" s="223"/>
      <c r="Q39" s="164"/>
      <c r="R39" s="165"/>
      <c r="S39" s="165"/>
      <c r="T39" s="224"/>
      <c r="U39" s="54">
        <f>SUM(U40:U46)</f>
        <v>38</v>
      </c>
      <c r="V39" s="163">
        <f>SUM(V40:V46)</f>
        <v>38</v>
      </c>
      <c r="W39" s="165"/>
      <c r="X39" s="224"/>
    </row>
    <row r="40" spans="3:24" ht="12.75">
      <c r="C40" s="47">
        <v>30</v>
      </c>
      <c r="D40" s="618" t="s">
        <v>88</v>
      </c>
      <c r="E40" s="221">
        <f t="shared" si="5"/>
        <v>10</v>
      </c>
      <c r="F40" s="222">
        <f t="shared" si="5"/>
        <v>10</v>
      </c>
      <c r="G40" s="165"/>
      <c r="H40" s="223"/>
      <c r="I40" s="164">
        <f t="shared" si="4"/>
        <v>10</v>
      </c>
      <c r="J40" s="400">
        <v>10</v>
      </c>
      <c r="K40" s="400"/>
      <c r="L40" s="224"/>
      <c r="M40" s="164"/>
      <c r="N40" s="165"/>
      <c r="O40" s="165"/>
      <c r="P40" s="223"/>
      <c r="Q40" s="164"/>
      <c r="R40" s="165"/>
      <c r="S40" s="165"/>
      <c r="T40" s="224"/>
      <c r="U40" s="164"/>
      <c r="V40" s="165"/>
      <c r="W40" s="165"/>
      <c r="X40" s="224"/>
    </row>
    <row r="41" spans="3:24" ht="12.75" customHeight="1">
      <c r="C41" s="47">
        <v>31</v>
      </c>
      <c r="D41" s="618" t="s">
        <v>89</v>
      </c>
      <c r="E41" s="221">
        <f t="shared" si="5"/>
        <v>50</v>
      </c>
      <c r="F41" s="222">
        <f t="shared" si="5"/>
        <v>50</v>
      </c>
      <c r="G41" s="165"/>
      <c r="H41" s="223"/>
      <c r="I41" s="164">
        <f t="shared" si="4"/>
        <v>50</v>
      </c>
      <c r="J41" s="400">
        <v>50</v>
      </c>
      <c r="K41" s="400"/>
      <c r="L41" s="224"/>
      <c r="M41" s="164"/>
      <c r="N41" s="165"/>
      <c r="O41" s="165"/>
      <c r="P41" s="223"/>
      <c r="Q41" s="164"/>
      <c r="R41" s="165"/>
      <c r="S41" s="165"/>
      <c r="T41" s="224"/>
      <c r="U41" s="164"/>
      <c r="V41" s="165"/>
      <c r="W41" s="165"/>
      <c r="X41" s="224"/>
    </row>
    <row r="42" spans="3:24" ht="12.75">
      <c r="C42" s="47">
        <v>32</v>
      </c>
      <c r="D42" s="621" t="s">
        <v>90</v>
      </c>
      <c r="E42" s="221">
        <f t="shared" si="5"/>
        <v>160</v>
      </c>
      <c r="F42" s="222">
        <f t="shared" si="5"/>
        <v>160</v>
      </c>
      <c r="G42" s="165"/>
      <c r="H42" s="223"/>
      <c r="I42" s="164">
        <f t="shared" si="4"/>
        <v>160</v>
      </c>
      <c r="J42" s="400">
        <v>160</v>
      </c>
      <c r="K42" s="400"/>
      <c r="L42" s="224"/>
      <c r="M42" s="164"/>
      <c r="N42" s="165"/>
      <c r="O42" s="165"/>
      <c r="P42" s="223"/>
      <c r="Q42" s="164"/>
      <c r="R42" s="165"/>
      <c r="S42" s="165"/>
      <c r="T42" s="224"/>
      <c r="U42" s="164"/>
      <c r="V42" s="165"/>
      <c r="W42" s="165"/>
      <c r="X42" s="224"/>
    </row>
    <row r="43" spans="3:24" ht="12.75">
      <c r="C43" s="47">
        <v>33</v>
      </c>
      <c r="D43" s="618" t="s">
        <v>91</v>
      </c>
      <c r="E43" s="221">
        <f t="shared" si="5"/>
        <v>0.1</v>
      </c>
      <c r="F43" s="222">
        <f t="shared" si="5"/>
        <v>0.1</v>
      </c>
      <c r="G43" s="165"/>
      <c r="H43" s="223"/>
      <c r="I43" s="164">
        <f t="shared" si="4"/>
        <v>0.1</v>
      </c>
      <c r="J43" s="400">
        <v>0.1</v>
      </c>
      <c r="K43" s="400"/>
      <c r="L43" s="224"/>
      <c r="M43" s="164"/>
      <c r="N43" s="165"/>
      <c r="O43" s="165"/>
      <c r="P43" s="223"/>
      <c r="Q43" s="164"/>
      <c r="R43" s="165"/>
      <c r="S43" s="165"/>
      <c r="T43" s="224"/>
      <c r="U43" s="164"/>
      <c r="V43" s="165"/>
      <c r="W43" s="165"/>
      <c r="X43" s="224"/>
    </row>
    <row r="44" spans="3:24" ht="25.5">
      <c r="C44" s="47">
        <v>34</v>
      </c>
      <c r="D44" s="618" t="s">
        <v>284</v>
      </c>
      <c r="E44" s="221">
        <f t="shared" si="5"/>
        <v>80</v>
      </c>
      <c r="F44" s="222">
        <f t="shared" si="5"/>
        <v>80</v>
      </c>
      <c r="G44" s="165"/>
      <c r="H44" s="223"/>
      <c r="I44" s="164">
        <f t="shared" si="4"/>
        <v>80</v>
      </c>
      <c r="J44" s="400">
        <v>80</v>
      </c>
      <c r="K44" s="400"/>
      <c r="L44" s="224"/>
      <c r="M44" s="164"/>
      <c r="N44" s="165"/>
      <c r="O44" s="165"/>
      <c r="P44" s="223"/>
      <c r="Q44" s="164"/>
      <c r="R44" s="165"/>
      <c r="S44" s="165"/>
      <c r="T44" s="224"/>
      <c r="U44" s="164"/>
      <c r="V44" s="165"/>
      <c r="W44" s="165"/>
      <c r="X44" s="224"/>
    </row>
    <row r="45" spans="3:24" ht="12.75">
      <c r="C45" s="47">
        <v>35</v>
      </c>
      <c r="D45" s="618" t="s">
        <v>255</v>
      </c>
      <c r="E45" s="221">
        <f t="shared" si="5"/>
        <v>40</v>
      </c>
      <c r="F45" s="222">
        <f t="shared" si="5"/>
        <v>40</v>
      </c>
      <c r="G45" s="165"/>
      <c r="H45" s="223"/>
      <c r="I45" s="164">
        <f t="shared" si="4"/>
        <v>40</v>
      </c>
      <c r="J45" s="400">
        <v>40</v>
      </c>
      <c r="K45" s="400"/>
      <c r="L45" s="224"/>
      <c r="M45" s="164"/>
      <c r="N45" s="165"/>
      <c r="O45" s="165"/>
      <c r="P45" s="223"/>
      <c r="Q45" s="164"/>
      <c r="R45" s="165"/>
      <c r="S45" s="165"/>
      <c r="T45" s="224"/>
      <c r="U45" s="164"/>
      <c r="V45" s="165"/>
      <c r="W45" s="165"/>
      <c r="X45" s="224"/>
    </row>
    <row r="46" spans="3:24" ht="12.75">
      <c r="C46" s="47">
        <v>36</v>
      </c>
      <c r="D46" s="618" t="s">
        <v>92</v>
      </c>
      <c r="E46" s="221">
        <f t="shared" si="5"/>
        <v>38</v>
      </c>
      <c r="F46" s="222">
        <f t="shared" si="5"/>
        <v>38</v>
      </c>
      <c r="G46" s="165"/>
      <c r="H46" s="223"/>
      <c r="I46" s="164"/>
      <c r="J46" s="400"/>
      <c r="K46" s="400"/>
      <c r="L46" s="224"/>
      <c r="M46" s="164"/>
      <c r="N46" s="165"/>
      <c r="O46" s="165"/>
      <c r="P46" s="223"/>
      <c r="Q46" s="164"/>
      <c r="R46" s="165"/>
      <c r="S46" s="165"/>
      <c r="T46" s="224"/>
      <c r="U46" s="164">
        <f>V46</f>
        <v>38</v>
      </c>
      <c r="V46" s="165">
        <v>38</v>
      </c>
      <c r="W46" s="165"/>
      <c r="X46" s="224"/>
    </row>
    <row r="47" spans="3:24" ht="12.75">
      <c r="C47" s="47">
        <v>37</v>
      </c>
      <c r="D47" s="618" t="s">
        <v>554</v>
      </c>
      <c r="E47" s="221">
        <f t="shared" si="5"/>
        <v>1.6</v>
      </c>
      <c r="F47" s="221"/>
      <c r="G47" s="221"/>
      <c r="H47" s="221">
        <f>L47+P47+T47+X47</f>
        <v>1.6</v>
      </c>
      <c r="I47" s="164">
        <f t="shared" si="4"/>
        <v>1.6</v>
      </c>
      <c r="J47" s="400"/>
      <c r="K47" s="400"/>
      <c r="L47" s="224">
        <v>1.6</v>
      </c>
      <c r="M47" s="826"/>
      <c r="N47" s="400"/>
      <c r="O47" s="400"/>
      <c r="P47" s="223"/>
      <c r="Q47" s="164"/>
      <c r="R47" s="400"/>
      <c r="S47" s="400"/>
      <c r="T47" s="224"/>
      <c r="U47" s="164"/>
      <c r="V47" s="400"/>
      <c r="W47" s="400"/>
      <c r="X47" s="224"/>
    </row>
    <row r="48" spans="3:24" ht="12.75">
      <c r="C48" s="47">
        <v>38</v>
      </c>
      <c r="D48" s="624" t="s">
        <v>276</v>
      </c>
      <c r="E48" s="233">
        <f t="shared" si="5"/>
        <v>713.2</v>
      </c>
      <c r="F48" s="234">
        <f t="shared" si="5"/>
        <v>553.2</v>
      </c>
      <c r="G48" s="234"/>
      <c r="H48" s="234">
        <f>L48+P48+T48+X48</f>
        <v>160</v>
      </c>
      <c r="I48" s="235">
        <f>J48+L48</f>
        <v>543.5</v>
      </c>
      <c r="J48" s="399">
        <f>SUM(J49:J56)</f>
        <v>543.5</v>
      </c>
      <c r="K48" s="399"/>
      <c r="L48" s="15"/>
      <c r="M48" s="235">
        <f>SUM(M49:M56)</f>
        <v>169.7</v>
      </c>
      <c r="N48" s="163">
        <f>SUM(N49:N56)</f>
        <v>9.7</v>
      </c>
      <c r="O48" s="399"/>
      <c r="P48" s="399">
        <f>SUM(P49:P56)</f>
        <v>160</v>
      </c>
      <c r="Q48" s="164"/>
      <c r="R48" s="165"/>
      <c r="S48" s="165"/>
      <c r="T48" s="224"/>
      <c r="U48" s="164"/>
      <c r="V48" s="165"/>
      <c r="W48" s="165"/>
      <c r="X48" s="224"/>
    </row>
    <row r="49" spans="3:24" ht="12.75">
      <c r="C49" s="237">
        <v>39</v>
      </c>
      <c r="D49" s="621" t="s">
        <v>93</v>
      </c>
      <c r="E49" s="221">
        <f t="shared" si="5"/>
        <v>300</v>
      </c>
      <c r="F49" s="221">
        <f t="shared" si="5"/>
        <v>300</v>
      </c>
      <c r="G49" s="221"/>
      <c r="H49" s="234"/>
      <c r="I49" s="213">
        <f>J49+L49</f>
        <v>300</v>
      </c>
      <c r="J49" s="211">
        <v>300</v>
      </c>
      <c r="K49" s="211"/>
      <c r="L49" s="224"/>
      <c r="M49" s="164"/>
      <c r="N49" s="165"/>
      <c r="O49" s="165"/>
      <c r="P49" s="223"/>
      <c r="Q49" s="164"/>
      <c r="R49" s="165"/>
      <c r="S49" s="165"/>
      <c r="T49" s="224"/>
      <c r="U49" s="164"/>
      <c r="V49" s="165"/>
      <c r="W49" s="165"/>
      <c r="X49" s="224"/>
    </row>
    <row r="50" spans="3:24" ht="25.5">
      <c r="C50" s="237">
        <v>40</v>
      </c>
      <c r="D50" s="621" t="s">
        <v>546</v>
      </c>
      <c r="E50" s="221">
        <f t="shared" si="5"/>
        <v>160</v>
      </c>
      <c r="F50" s="221"/>
      <c r="G50" s="221"/>
      <c r="H50" s="222">
        <f>L50+P50+T50+X50</f>
        <v>160</v>
      </c>
      <c r="I50" s="213"/>
      <c r="J50" s="211"/>
      <c r="K50" s="211"/>
      <c r="L50" s="224"/>
      <c r="M50" s="29">
        <f>N50+P50</f>
        <v>160</v>
      </c>
      <c r="N50" s="400"/>
      <c r="O50" s="400"/>
      <c r="P50" s="223">
        <v>160</v>
      </c>
      <c r="Q50" s="164"/>
      <c r="R50" s="400"/>
      <c r="S50" s="400"/>
      <c r="T50" s="224"/>
      <c r="U50" s="164"/>
      <c r="V50" s="400"/>
      <c r="W50" s="400"/>
      <c r="X50" s="224"/>
    </row>
    <row r="51" spans="3:24" ht="12.75">
      <c r="C51" s="237">
        <v>41</v>
      </c>
      <c r="D51" s="621" t="s">
        <v>443</v>
      </c>
      <c r="E51" s="221">
        <f t="shared" si="5"/>
        <v>20</v>
      </c>
      <c r="F51" s="221">
        <f t="shared" si="5"/>
        <v>20</v>
      </c>
      <c r="G51" s="221"/>
      <c r="H51" s="691"/>
      <c r="I51" s="213">
        <f>J51+L51</f>
        <v>20</v>
      </c>
      <c r="J51" s="211">
        <v>20</v>
      </c>
      <c r="K51" s="211"/>
      <c r="L51" s="224"/>
      <c r="M51" s="164"/>
      <c r="N51" s="400"/>
      <c r="O51" s="400"/>
      <c r="P51" s="223"/>
      <c r="Q51" s="164"/>
      <c r="R51" s="400"/>
      <c r="S51" s="400"/>
      <c r="T51" s="224"/>
      <c r="U51" s="164"/>
      <c r="V51" s="400"/>
      <c r="W51" s="400"/>
      <c r="X51" s="224"/>
    </row>
    <row r="52" spans="3:24" ht="12.75">
      <c r="C52" s="237">
        <v>42</v>
      </c>
      <c r="D52" s="619" t="s">
        <v>446</v>
      </c>
      <c r="E52" s="609">
        <f t="shared" si="5"/>
        <v>1.5</v>
      </c>
      <c r="F52" s="609">
        <f t="shared" si="5"/>
        <v>1.5</v>
      </c>
      <c r="G52" s="211"/>
      <c r="H52" s="212"/>
      <c r="I52" s="164">
        <f>J52+L52</f>
        <v>1.5</v>
      </c>
      <c r="J52" s="211">
        <v>1.5</v>
      </c>
      <c r="K52" s="211"/>
      <c r="L52" s="214"/>
      <c r="M52" s="213"/>
      <c r="N52" s="211"/>
      <c r="O52" s="211"/>
      <c r="P52" s="212"/>
      <c r="Q52" s="213"/>
      <c r="R52" s="211"/>
      <c r="S52" s="211"/>
      <c r="T52" s="214"/>
      <c r="U52" s="213"/>
      <c r="V52" s="211"/>
      <c r="W52" s="211"/>
      <c r="X52" s="214"/>
    </row>
    <row r="53" spans="3:24" ht="12.75">
      <c r="C53" s="47">
        <v>43</v>
      </c>
      <c r="D53" s="619" t="s">
        <v>94</v>
      </c>
      <c r="E53" s="221">
        <f t="shared" si="5"/>
        <v>130</v>
      </c>
      <c r="F53" s="222">
        <f t="shared" si="5"/>
        <v>130</v>
      </c>
      <c r="G53" s="165"/>
      <c r="H53" s="223"/>
      <c r="I53" s="164">
        <f>J53+L53</f>
        <v>130</v>
      </c>
      <c r="J53" s="400">
        <v>130</v>
      </c>
      <c r="K53" s="400"/>
      <c r="L53" s="224"/>
      <c r="M53" s="164"/>
      <c r="N53" s="165"/>
      <c r="O53" s="165"/>
      <c r="P53" s="223"/>
      <c r="Q53" s="164"/>
      <c r="R53" s="165"/>
      <c r="S53" s="165"/>
      <c r="T53" s="224"/>
      <c r="U53" s="164"/>
      <c r="V53" s="165"/>
      <c r="W53" s="165"/>
      <c r="X53" s="224"/>
    </row>
    <row r="54" spans="3:24" ht="12.75">
      <c r="C54" s="47">
        <v>44</v>
      </c>
      <c r="D54" s="618" t="s">
        <v>249</v>
      </c>
      <c r="E54" s="27">
        <f t="shared" si="5"/>
        <v>9.7</v>
      </c>
      <c r="F54" s="48">
        <f t="shared" si="5"/>
        <v>9.7</v>
      </c>
      <c r="G54" s="32"/>
      <c r="H54" s="43"/>
      <c r="I54" s="29"/>
      <c r="J54" s="32"/>
      <c r="K54" s="32"/>
      <c r="L54" s="45"/>
      <c r="M54" s="29">
        <f>N54+P54</f>
        <v>9.7</v>
      </c>
      <c r="N54" s="32">
        <v>9.7</v>
      </c>
      <c r="O54" s="32"/>
      <c r="P54" s="43"/>
      <c r="Q54" s="29"/>
      <c r="R54" s="32"/>
      <c r="S54" s="32"/>
      <c r="T54" s="45"/>
      <c r="U54" s="29"/>
      <c r="V54" s="32"/>
      <c r="W54" s="32"/>
      <c r="X54" s="45"/>
    </row>
    <row r="55" spans="3:24" ht="12.75">
      <c r="C55" s="47">
        <v>45</v>
      </c>
      <c r="D55" s="618" t="s">
        <v>243</v>
      </c>
      <c r="E55" s="27">
        <f t="shared" si="5"/>
        <v>50</v>
      </c>
      <c r="F55" s="48">
        <f t="shared" si="5"/>
        <v>50</v>
      </c>
      <c r="G55" s="32"/>
      <c r="H55" s="43"/>
      <c r="I55" s="29">
        <f aca="true" t="shared" si="6" ref="I55:I71">J55+L55</f>
        <v>50</v>
      </c>
      <c r="J55" s="32">
        <v>50</v>
      </c>
      <c r="K55" s="32"/>
      <c r="L55" s="45"/>
      <c r="M55" s="29"/>
      <c r="N55" s="32"/>
      <c r="O55" s="32"/>
      <c r="P55" s="43"/>
      <c r="Q55" s="29"/>
      <c r="R55" s="32"/>
      <c r="S55" s="32"/>
      <c r="T55" s="45"/>
      <c r="U55" s="29"/>
      <c r="V55" s="32"/>
      <c r="W55" s="32"/>
      <c r="X55" s="45"/>
    </row>
    <row r="56" spans="3:24" ht="12.75">
      <c r="C56" s="47">
        <v>46</v>
      </c>
      <c r="D56" s="616" t="s">
        <v>250</v>
      </c>
      <c r="E56" s="27">
        <f t="shared" si="5"/>
        <v>42</v>
      </c>
      <c r="F56" s="48">
        <f t="shared" si="5"/>
        <v>42</v>
      </c>
      <c r="G56" s="48"/>
      <c r="H56" s="703"/>
      <c r="I56" s="29">
        <f t="shared" si="6"/>
        <v>42</v>
      </c>
      <c r="J56" s="32">
        <v>42</v>
      </c>
      <c r="K56" s="44"/>
      <c r="L56" s="45"/>
      <c r="M56" s="29"/>
      <c r="N56" s="32"/>
      <c r="O56" s="32"/>
      <c r="P56" s="43"/>
      <c r="Q56" s="29"/>
      <c r="R56" s="32"/>
      <c r="S56" s="32"/>
      <c r="T56" s="45"/>
      <c r="U56" s="29"/>
      <c r="V56" s="32"/>
      <c r="W56" s="32"/>
      <c r="X56" s="45"/>
    </row>
    <row r="57" spans="3:24" ht="26.25" customHeight="1">
      <c r="C57" s="47">
        <v>47</v>
      </c>
      <c r="D57" s="50" t="s">
        <v>275</v>
      </c>
      <c r="E57" s="36">
        <f t="shared" si="5"/>
        <v>125</v>
      </c>
      <c r="F57" s="49">
        <f t="shared" si="5"/>
        <v>125</v>
      </c>
      <c r="G57" s="38"/>
      <c r="H57" s="39"/>
      <c r="I57" s="40">
        <f t="shared" si="6"/>
        <v>125</v>
      </c>
      <c r="J57" s="38">
        <f>SUM(J58:J60)</f>
        <v>125</v>
      </c>
      <c r="K57" s="32"/>
      <c r="L57" s="45"/>
      <c r="M57" s="29"/>
      <c r="N57" s="32"/>
      <c r="O57" s="32"/>
      <c r="P57" s="43"/>
      <c r="Q57" s="29"/>
      <c r="R57" s="32"/>
      <c r="S57" s="32"/>
      <c r="T57" s="45"/>
      <c r="U57" s="29"/>
      <c r="V57" s="32"/>
      <c r="W57" s="32"/>
      <c r="X57" s="45"/>
    </row>
    <row r="58" spans="3:24" ht="12.75" customHeight="1">
      <c r="C58" s="47">
        <v>48</v>
      </c>
      <c r="D58" s="618" t="s">
        <v>95</v>
      </c>
      <c r="E58" s="27">
        <f t="shared" si="5"/>
        <v>45</v>
      </c>
      <c r="F58" s="48">
        <f t="shared" si="5"/>
        <v>45</v>
      </c>
      <c r="G58" s="32"/>
      <c r="H58" s="43"/>
      <c r="I58" s="29">
        <f t="shared" si="6"/>
        <v>45</v>
      </c>
      <c r="J58" s="32">
        <v>45</v>
      </c>
      <c r="K58" s="32"/>
      <c r="L58" s="45"/>
      <c r="M58" s="29"/>
      <c r="N58" s="32"/>
      <c r="O58" s="32"/>
      <c r="P58" s="43"/>
      <c r="Q58" s="29"/>
      <c r="R58" s="32"/>
      <c r="S58" s="32"/>
      <c r="T58" s="45"/>
      <c r="U58" s="29"/>
      <c r="V58" s="32"/>
      <c r="W58" s="32"/>
      <c r="X58" s="45"/>
    </row>
    <row r="59" spans="3:24" ht="25.5">
      <c r="C59" s="47">
        <v>49</v>
      </c>
      <c r="D59" s="618" t="s">
        <v>96</v>
      </c>
      <c r="E59" s="27">
        <f t="shared" si="5"/>
        <v>10</v>
      </c>
      <c r="F59" s="48">
        <f t="shared" si="5"/>
        <v>10</v>
      </c>
      <c r="G59" s="32"/>
      <c r="H59" s="43"/>
      <c r="I59" s="29">
        <f t="shared" si="6"/>
        <v>10</v>
      </c>
      <c r="J59" s="32">
        <v>10</v>
      </c>
      <c r="K59" s="32"/>
      <c r="L59" s="45"/>
      <c r="M59" s="29"/>
      <c r="N59" s="32"/>
      <c r="O59" s="32"/>
      <c r="P59" s="43"/>
      <c r="Q59" s="29"/>
      <c r="R59" s="32"/>
      <c r="S59" s="32"/>
      <c r="T59" s="45"/>
      <c r="U59" s="29"/>
      <c r="V59" s="32"/>
      <c r="W59" s="32"/>
      <c r="X59" s="45"/>
    </row>
    <row r="60" spans="3:24" ht="12.75">
      <c r="C60" s="47">
        <v>50</v>
      </c>
      <c r="D60" s="618" t="s">
        <v>97</v>
      </c>
      <c r="E60" s="27">
        <f t="shared" si="5"/>
        <v>70</v>
      </c>
      <c r="F60" s="48">
        <f t="shared" si="5"/>
        <v>70</v>
      </c>
      <c r="G60" s="32"/>
      <c r="H60" s="43"/>
      <c r="I60" s="29">
        <f t="shared" si="6"/>
        <v>70</v>
      </c>
      <c r="J60" s="32">
        <v>70</v>
      </c>
      <c r="K60" s="32"/>
      <c r="L60" s="45"/>
      <c r="M60" s="29"/>
      <c r="N60" s="32"/>
      <c r="O60" s="32"/>
      <c r="P60" s="43"/>
      <c r="Q60" s="29"/>
      <c r="R60" s="32"/>
      <c r="S60" s="32"/>
      <c r="T60" s="45"/>
      <c r="U60" s="29"/>
      <c r="V60" s="32"/>
      <c r="W60" s="32"/>
      <c r="X60" s="45"/>
    </row>
    <row r="61" spans="3:24" ht="12.75" customHeight="1">
      <c r="C61" s="47">
        <v>51</v>
      </c>
      <c r="D61" s="50" t="s">
        <v>98</v>
      </c>
      <c r="E61" s="36">
        <f t="shared" si="5"/>
        <v>830.8</v>
      </c>
      <c r="F61" s="49">
        <f t="shared" si="5"/>
        <v>830.8</v>
      </c>
      <c r="G61" s="38"/>
      <c r="H61" s="39"/>
      <c r="I61" s="40">
        <f t="shared" si="6"/>
        <v>830.8</v>
      </c>
      <c r="J61" s="38">
        <f>SUM(J62:J69)</f>
        <v>830.8</v>
      </c>
      <c r="K61" s="32"/>
      <c r="L61" s="45"/>
      <c r="M61" s="29"/>
      <c r="N61" s="32"/>
      <c r="O61" s="32"/>
      <c r="P61" s="43"/>
      <c r="Q61" s="29"/>
      <c r="R61" s="32"/>
      <c r="S61" s="32"/>
      <c r="T61" s="45"/>
      <c r="U61" s="40"/>
      <c r="V61" s="38"/>
      <c r="W61" s="32"/>
      <c r="X61" s="45"/>
    </row>
    <row r="62" spans="3:24" ht="12.75">
      <c r="C62" s="47">
        <v>52</v>
      </c>
      <c r="D62" s="618" t="s">
        <v>99</v>
      </c>
      <c r="E62" s="27">
        <f t="shared" si="5"/>
        <v>1.4</v>
      </c>
      <c r="F62" s="48">
        <f t="shared" si="5"/>
        <v>1.4</v>
      </c>
      <c r="G62" s="32"/>
      <c r="H62" s="43"/>
      <c r="I62" s="29">
        <f t="shared" si="6"/>
        <v>1.4</v>
      </c>
      <c r="J62" s="32">
        <v>1.4</v>
      </c>
      <c r="K62" s="32"/>
      <c r="L62" s="45"/>
      <c r="M62" s="29"/>
      <c r="N62" s="32"/>
      <c r="O62" s="32"/>
      <c r="P62" s="43"/>
      <c r="Q62" s="29"/>
      <c r="R62" s="32"/>
      <c r="S62" s="32"/>
      <c r="T62" s="45"/>
      <c r="U62" s="29"/>
      <c r="V62" s="32"/>
      <c r="W62" s="32"/>
      <c r="X62" s="45"/>
    </row>
    <row r="63" spans="3:24" ht="12.75">
      <c r="C63" s="47">
        <v>53</v>
      </c>
      <c r="D63" s="618" t="s">
        <v>100</v>
      </c>
      <c r="E63" s="27">
        <f t="shared" si="5"/>
        <v>1.4</v>
      </c>
      <c r="F63" s="48">
        <f t="shared" si="5"/>
        <v>1.4</v>
      </c>
      <c r="G63" s="32"/>
      <c r="H63" s="43"/>
      <c r="I63" s="29">
        <f t="shared" si="6"/>
        <v>1.4</v>
      </c>
      <c r="J63" s="32">
        <v>1.4</v>
      </c>
      <c r="K63" s="32"/>
      <c r="L63" s="45"/>
      <c r="M63" s="29"/>
      <c r="N63" s="32"/>
      <c r="O63" s="32"/>
      <c r="P63" s="43"/>
      <c r="Q63" s="29"/>
      <c r="R63" s="32"/>
      <c r="S63" s="32"/>
      <c r="T63" s="45"/>
      <c r="U63" s="29"/>
      <c r="V63" s="32"/>
      <c r="W63" s="32"/>
      <c r="X63" s="45"/>
    </row>
    <row r="64" spans="3:24" ht="25.5">
      <c r="C64" s="47">
        <v>54</v>
      </c>
      <c r="D64" s="618" t="s">
        <v>289</v>
      </c>
      <c r="E64" s="27">
        <f t="shared" si="5"/>
        <v>33</v>
      </c>
      <c r="F64" s="48">
        <f t="shared" si="5"/>
        <v>33</v>
      </c>
      <c r="G64" s="32"/>
      <c r="H64" s="43"/>
      <c r="I64" s="29">
        <f t="shared" si="6"/>
        <v>33</v>
      </c>
      <c r="J64" s="32">
        <v>33</v>
      </c>
      <c r="K64" s="32"/>
      <c r="L64" s="45"/>
      <c r="M64" s="29"/>
      <c r="N64" s="32"/>
      <c r="O64" s="32"/>
      <c r="P64" s="43"/>
      <c r="Q64" s="29"/>
      <c r="R64" s="32"/>
      <c r="S64" s="32"/>
      <c r="T64" s="45"/>
      <c r="U64" s="29"/>
      <c r="V64" s="32"/>
      <c r="W64" s="32"/>
      <c r="X64" s="45"/>
    </row>
    <row r="65" spans="3:24" ht="27" customHeight="1">
      <c r="C65" s="47">
        <v>55</v>
      </c>
      <c r="D65" s="620" t="s">
        <v>447</v>
      </c>
      <c r="E65" s="27">
        <f t="shared" si="5"/>
        <v>30</v>
      </c>
      <c r="F65" s="48">
        <f t="shared" si="5"/>
        <v>30</v>
      </c>
      <c r="G65" s="32"/>
      <c r="H65" s="43"/>
      <c r="I65" s="29">
        <f t="shared" si="6"/>
        <v>30</v>
      </c>
      <c r="J65" s="32">
        <v>30</v>
      </c>
      <c r="K65" s="32"/>
      <c r="L65" s="45"/>
      <c r="M65" s="29"/>
      <c r="N65" s="32"/>
      <c r="O65" s="32"/>
      <c r="P65" s="43"/>
      <c r="Q65" s="29"/>
      <c r="R65" s="32"/>
      <c r="S65" s="32"/>
      <c r="T65" s="45"/>
      <c r="U65" s="29"/>
      <c r="V65" s="32"/>
      <c r="W65" s="32"/>
      <c r="X65" s="45"/>
    </row>
    <row r="66" spans="3:24" ht="12.75" customHeight="1">
      <c r="C66" s="47">
        <v>56</v>
      </c>
      <c r="D66" s="620" t="s">
        <v>285</v>
      </c>
      <c r="E66" s="27">
        <f t="shared" si="5"/>
        <v>15</v>
      </c>
      <c r="F66" s="48">
        <f t="shared" si="5"/>
        <v>15</v>
      </c>
      <c r="G66" s="32"/>
      <c r="H66" s="43"/>
      <c r="I66" s="29">
        <f t="shared" si="6"/>
        <v>15</v>
      </c>
      <c r="J66" s="32">
        <v>15</v>
      </c>
      <c r="K66" s="32"/>
      <c r="L66" s="45"/>
      <c r="M66" s="29"/>
      <c r="N66" s="32"/>
      <c r="O66" s="32"/>
      <c r="P66" s="43"/>
      <c r="Q66" s="29"/>
      <c r="R66" s="32"/>
      <c r="S66" s="32"/>
      <c r="T66" s="45"/>
      <c r="U66" s="29"/>
      <c r="V66" s="32"/>
      <c r="W66" s="32"/>
      <c r="X66" s="45"/>
    </row>
    <row r="67" spans="3:24" ht="12.75">
      <c r="C67" s="47">
        <v>57</v>
      </c>
      <c r="D67" s="618" t="s">
        <v>244</v>
      </c>
      <c r="E67" s="27">
        <f t="shared" si="5"/>
        <v>10</v>
      </c>
      <c r="F67" s="48">
        <f t="shared" si="5"/>
        <v>10</v>
      </c>
      <c r="G67" s="32"/>
      <c r="H67" s="43"/>
      <c r="I67" s="29">
        <f t="shared" si="6"/>
        <v>10</v>
      </c>
      <c r="J67" s="32">
        <v>10</v>
      </c>
      <c r="K67" s="32"/>
      <c r="L67" s="45"/>
      <c r="M67" s="29"/>
      <c r="N67" s="32"/>
      <c r="O67" s="32"/>
      <c r="P67" s="43"/>
      <c r="Q67" s="29"/>
      <c r="R67" s="32"/>
      <c r="S67" s="32"/>
      <c r="T67" s="45"/>
      <c r="U67" s="29"/>
      <c r="V67" s="32"/>
      <c r="W67" s="32"/>
      <c r="X67" s="45"/>
    </row>
    <row r="68" spans="3:24" ht="12.75">
      <c r="C68" s="47">
        <v>58</v>
      </c>
      <c r="D68" s="621" t="s">
        <v>245</v>
      </c>
      <c r="E68" s="27">
        <f t="shared" si="5"/>
        <v>590</v>
      </c>
      <c r="F68" s="48">
        <f t="shared" si="5"/>
        <v>590</v>
      </c>
      <c r="G68" s="32"/>
      <c r="H68" s="43"/>
      <c r="I68" s="29">
        <f t="shared" si="6"/>
        <v>590</v>
      </c>
      <c r="J68" s="32">
        <v>590</v>
      </c>
      <c r="K68" s="32"/>
      <c r="L68" s="45"/>
      <c r="M68" s="29"/>
      <c r="N68" s="32"/>
      <c r="O68" s="32"/>
      <c r="P68" s="43"/>
      <c r="Q68" s="29"/>
      <c r="R68" s="32"/>
      <c r="S68" s="32"/>
      <c r="T68" s="45"/>
      <c r="U68" s="29"/>
      <c r="V68" s="32"/>
      <c r="W68" s="32"/>
      <c r="X68" s="45"/>
    </row>
    <row r="69" spans="3:24" ht="12.75">
      <c r="C69" s="47">
        <v>59</v>
      </c>
      <c r="D69" s="621" t="s">
        <v>101</v>
      </c>
      <c r="E69" s="27">
        <f t="shared" si="5"/>
        <v>150</v>
      </c>
      <c r="F69" s="48">
        <f t="shared" si="5"/>
        <v>150</v>
      </c>
      <c r="G69" s="32"/>
      <c r="H69" s="43"/>
      <c r="I69" s="29">
        <f t="shared" si="6"/>
        <v>150</v>
      </c>
      <c r="J69" s="400">
        <v>150</v>
      </c>
      <c r="K69" s="32"/>
      <c r="L69" s="45"/>
      <c r="M69" s="29"/>
      <c r="N69" s="32"/>
      <c r="O69" s="32"/>
      <c r="P69" s="43"/>
      <c r="Q69" s="29"/>
      <c r="R69" s="32"/>
      <c r="S69" s="32"/>
      <c r="T69" s="45"/>
      <c r="U69" s="29"/>
      <c r="V69" s="32"/>
      <c r="W69" s="32"/>
      <c r="X69" s="45"/>
    </row>
    <row r="70" spans="3:24" ht="12.75">
      <c r="C70" s="47">
        <v>60</v>
      </c>
      <c r="D70" s="625" t="s">
        <v>419</v>
      </c>
      <c r="E70" s="36">
        <f t="shared" si="5"/>
        <v>34.396</v>
      </c>
      <c r="F70" s="49">
        <f t="shared" si="5"/>
        <v>34.396</v>
      </c>
      <c r="G70" s="38"/>
      <c r="H70" s="39"/>
      <c r="I70" s="40">
        <f t="shared" si="6"/>
        <v>34.396</v>
      </c>
      <c r="J70" s="399">
        <f>J71+J72</f>
        <v>34.396</v>
      </c>
      <c r="K70" s="32"/>
      <c r="L70" s="45"/>
      <c r="M70" s="29"/>
      <c r="N70" s="32"/>
      <c r="O70" s="32"/>
      <c r="P70" s="43"/>
      <c r="Q70" s="29"/>
      <c r="R70" s="32"/>
      <c r="S70" s="32"/>
      <c r="T70" s="45"/>
      <c r="U70" s="29"/>
      <c r="V70" s="32"/>
      <c r="W70" s="32"/>
      <c r="X70" s="45"/>
    </row>
    <row r="71" spans="3:24" ht="12.75">
      <c r="C71" s="47">
        <v>61</v>
      </c>
      <c r="D71" s="621" t="s">
        <v>449</v>
      </c>
      <c r="E71" s="27">
        <f t="shared" si="5"/>
        <v>33.74</v>
      </c>
      <c r="F71" s="27">
        <f t="shared" si="5"/>
        <v>33.74</v>
      </c>
      <c r="G71" s="38"/>
      <c r="H71" s="39"/>
      <c r="I71" s="29">
        <f t="shared" si="6"/>
        <v>33.74</v>
      </c>
      <c r="J71" s="400">
        <v>33.74</v>
      </c>
      <c r="K71" s="32"/>
      <c r="L71" s="45"/>
      <c r="M71" s="29"/>
      <c r="N71" s="32"/>
      <c r="O71" s="32"/>
      <c r="P71" s="43"/>
      <c r="Q71" s="29"/>
      <c r="R71" s="32"/>
      <c r="S71" s="32"/>
      <c r="T71" s="45"/>
      <c r="U71" s="29"/>
      <c r="V71" s="32"/>
      <c r="W71" s="32"/>
      <c r="X71" s="45"/>
    </row>
    <row r="72" spans="3:24" ht="12.75">
      <c r="C72" s="47">
        <v>62</v>
      </c>
      <c r="D72" s="606" t="s">
        <v>448</v>
      </c>
      <c r="E72" s="27">
        <f t="shared" si="5"/>
        <v>0.656</v>
      </c>
      <c r="F72" s="27">
        <f t="shared" si="5"/>
        <v>0.656</v>
      </c>
      <c r="G72" s="38"/>
      <c r="H72" s="39"/>
      <c r="I72" s="992">
        <f>J72</f>
        <v>0.656</v>
      </c>
      <c r="J72" s="993">
        <v>0.656</v>
      </c>
      <c r="K72" s="32"/>
      <c r="L72" s="45"/>
      <c r="M72" s="29"/>
      <c r="N72" s="32"/>
      <c r="O72" s="32"/>
      <c r="P72" s="43"/>
      <c r="Q72" s="29"/>
      <c r="R72" s="32"/>
      <c r="S72" s="32"/>
      <c r="T72" s="45"/>
      <c r="U72" s="29"/>
      <c r="V72" s="32"/>
      <c r="W72" s="32"/>
      <c r="X72" s="45"/>
    </row>
    <row r="73" spans="3:24" ht="12.75">
      <c r="C73" s="47">
        <v>63</v>
      </c>
      <c r="D73" s="35" t="s">
        <v>102</v>
      </c>
      <c r="E73" s="36">
        <f t="shared" si="5"/>
        <v>1094</v>
      </c>
      <c r="F73" s="49">
        <f t="shared" si="5"/>
        <v>357</v>
      </c>
      <c r="G73" s="49"/>
      <c r="H73" s="49">
        <f>L73+P73+T73+X73</f>
        <v>737</v>
      </c>
      <c r="I73" s="40">
        <f>J73+L73</f>
        <v>70</v>
      </c>
      <c r="J73" s="38">
        <f>J74+J76</f>
        <v>70</v>
      </c>
      <c r="K73" s="38"/>
      <c r="L73" s="41"/>
      <c r="M73" s="40">
        <f>M74+M75+M76</f>
        <v>1024</v>
      </c>
      <c r="N73" s="38">
        <f>N74+N75+N76</f>
        <v>287</v>
      </c>
      <c r="O73" s="38"/>
      <c r="P73" s="38">
        <f>P74+P75+P76</f>
        <v>737</v>
      </c>
      <c r="Q73" s="29"/>
      <c r="R73" s="32"/>
      <c r="S73" s="32"/>
      <c r="T73" s="45"/>
      <c r="U73" s="29"/>
      <c r="V73" s="32"/>
      <c r="W73" s="32"/>
      <c r="X73" s="45"/>
    </row>
    <row r="74" spans="3:24" ht="12.75">
      <c r="C74" s="47">
        <v>64</v>
      </c>
      <c r="D74" s="619" t="s">
        <v>247</v>
      </c>
      <c r="E74" s="27">
        <f t="shared" si="5"/>
        <v>287</v>
      </c>
      <c r="F74" s="48">
        <f t="shared" si="5"/>
        <v>287</v>
      </c>
      <c r="G74" s="32"/>
      <c r="H74" s="49"/>
      <c r="I74" s="29"/>
      <c r="J74" s="32"/>
      <c r="K74" s="32"/>
      <c r="L74" s="45"/>
      <c r="M74" s="29">
        <f>N74+P74</f>
        <v>287</v>
      </c>
      <c r="N74" s="32">
        <v>287</v>
      </c>
      <c r="O74" s="32"/>
      <c r="P74" s="43"/>
      <c r="Q74" s="29"/>
      <c r="R74" s="32"/>
      <c r="S74" s="32"/>
      <c r="T74" s="45"/>
      <c r="U74" s="29"/>
      <c r="V74" s="32"/>
      <c r="W74" s="32"/>
      <c r="X74" s="45"/>
    </row>
    <row r="75" spans="3:24" ht="12.75">
      <c r="C75" s="47">
        <v>65</v>
      </c>
      <c r="D75" s="619" t="s">
        <v>547</v>
      </c>
      <c r="E75" s="27">
        <f t="shared" si="5"/>
        <v>737</v>
      </c>
      <c r="F75" s="48"/>
      <c r="G75" s="32"/>
      <c r="H75" s="48">
        <f>L75+P75+T75+X75</f>
        <v>737</v>
      </c>
      <c r="I75" s="29"/>
      <c r="J75" s="32"/>
      <c r="K75" s="32"/>
      <c r="L75" s="45"/>
      <c r="M75" s="29">
        <f>N75+P75</f>
        <v>737</v>
      </c>
      <c r="N75" s="32"/>
      <c r="O75" s="32"/>
      <c r="P75" s="43">
        <v>737</v>
      </c>
      <c r="Q75" s="29"/>
      <c r="R75" s="32"/>
      <c r="S75" s="32"/>
      <c r="T75" s="45"/>
      <c r="U75" s="29"/>
      <c r="V75" s="32"/>
      <c r="W75" s="32"/>
      <c r="X75" s="45"/>
    </row>
    <row r="76" spans="3:25" ht="12.75">
      <c r="C76" s="237">
        <v>66</v>
      </c>
      <c r="D76" s="621" t="s">
        <v>246</v>
      </c>
      <c r="E76" s="27">
        <f t="shared" si="5"/>
        <v>70</v>
      </c>
      <c r="F76" s="48">
        <f t="shared" si="5"/>
        <v>70</v>
      </c>
      <c r="G76" s="32"/>
      <c r="H76" s="43"/>
      <c r="I76" s="213">
        <f>J76+L76</f>
        <v>70</v>
      </c>
      <c r="J76" s="211">
        <v>70</v>
      </c>
      <c r="K76" s="211"/>
      <c r="L76" s="214"/>
      <c r="M76" s="213"/>
      <c r="N76" s="211"/>
      <c r="O76" s="211"/>
      <c r="P76" s="212"/>
      <c r="Q76" s="213"/>
      <c r="R76" s="211"/>
      <c r="S76" s="211"/>
      <c r="T76" s="214"/>
      <c r="U76" s="213"/>
      <c r="V76" s="211"/>
      <c r="W76" s="211"/>
      <c r="X76" s="214"/>
      <c r="Y76" s="9"/>
    </row>
    <row r="77" spans="3:25" ht="12.75">
      <c r="C77" s="47">
        <v>67</v>
      </c>
      <c r="D77" s="35" t="s">
        <v>451</v>
      </c>
      <c r="E77" s="36">
        <f t="shared" si="5"/>
        <v>429.5540000000001</v>
      </c>
      <c r="F77" s="49">
        <f t="shared" si="5"/>
        <v>429.5540000000001</v>
      </c>
      <c r="G77" s="38">
        <f>K77+O77+S77+W77</f>
        <v>69.745</v>
      </c>
      <c r="H77" s="39"/>
      <c r="I77" s="215">
        <f>J77+L77</f>
        <v>266.52200000000005</v>
      </c>
      <c r="J77" s="16">
        <f>SUM(J78:J94)</f>
        <v>266.52200000000005</v>
      </c>
      <c r="K77" s="16"/>
      <c r="L77" s="214"/>
      <c r="M77" s="215">
        <f>N77+P77</f>
        <v>154.032</v>
      </c>
      <c r="N77" s="16">
        <f>SUM(N78:N90)+N95</f>
        <v>154.032</v>
      </c>
      <c r="O77" s="16">
        <f>SUM(O78:O95)</f>
        <v>60.874</v>
      </c>
      <c r="P77" s="212"/>
      <c r="Q77" s="215">
        <f>+R77+T77</f>
        <v>9</v>
      </c>
      <c r="R77" s="16">
        <f>+R81</f>
        <v>9</v>
      </c>
      <c r="S77" s="16">
        <f>+S81</f>
        <v>8.871</v>
      </c>
      <c r="T77" s="214"/>
      <c r="U77" s="213"/>
      <c r="V77" s="211"/>
      <c r="W77" s="211"/>
      <c r="X77" s="214"/>
      <c r="Y77" s="9"/>
    </row>
    <row r="78" spans="3:25" ht="12.75">
      <c r="C78" s="47">
        <v>68</v>
      </c>
      <c r="D78" s="31" t="s">
        <v>103</v>
      </c>
      <c r="E78" s="27">
        <f aca="true" t="shared" si="7" ref="E78:F109">I78+M78+Q78+U78</f>
        <v>20</v>
      </c>
      <c r="F78" s="48">
        <f t="shared" si="7"/>
        <v>20</v>
      </c>
      <c r="G78" s="32"/>
      <c r="H78" s="43"/>
      <c r="I78" s="213">
        <f>J78+L78</f>
        <v>20</v>
      </c>
      <c r="J78" s="211">
        <v>20</v>
      </c>
      <c r="K78" s="211"/>
      <c r="L78" s="214"/>
      <c r="M78" s="213"/>
      <c r="N78" s="211"/>
      <c r="O78" s="211"/>
      <c r="P78" s="212"/>
      <c r="Q78" s="213"/>
      <c r="R78" s="211"/>
      <c r="S78" s="211"/>
      <c r="T78" s="214"/>
      <c r="U78" s="213"/>
      <c r="V78" s="211"/>
      <c r="W78" s="211"/>
      <c r="X78" s="214"/>
      <c r="Y78" s="9"/>
    </row>
    <row r="79" spans="3:25" ht="12.75">
      <c r="C79" s="47">
        <v>69</v>
      </c>
      <c r="D79" s="31" t="s">
        <v>104</v>
      </c>
      <c r="E79" s="27">
        <f t="shared" si="7"/>
        <v>1</v>
      </c>
      <c r="F79" s="48">
        <f t="shared" si="7"/>
        <v>1</v>
      </c>
      <c r="G79" s="32"/>
      <c r="H79" s="43"/>
      <c r="I79" s="213">
        <f>J79+L79</f>
        <v>1</v>
      </c>
      <c r="J79" s="211">
        <v>1</v>
      </c>
      <c r="K79" s="211"/>
      <c r="L79" s="214"/>
      <c r="M79" s="213"/>
      <c r="N79" s="211"/>
      <c r="O79" s="211"/>
      <c r="P79" s="212"/>
      <c r="Q79" s="213"/>
      <c r="R79" s="211"/>
      <c r="S79" s="211"/>
      <c r="T79" s="214"/>
      <c r="U79" s="213"/>
      <c r="V79" s="211"/>
      <c r="W79" s="211"/>
      <c r="X79" s="214"/>
      <c r="Y79" s="9"/>
    </row>
    <row r="80" spans="3:25" ht="12.75">
      <c r="C80" s="47">
        <v>70</v>
      </c>
      <c r="D80" s="31" t="s">
        <v>105</v>
      </c>
      <c r="E80" s="27">
        <f t="shared" si="7"/>
        <v>113.797</v>
      </c>
      <c r="F80" s="48">
        <f t="shared" si="7"/>
        <v>113.797</v>
      </c>
      <c r="G80" s="32"/>
      <c r="H80" s="43"/>
      <c r="I80" s="213">
        <f>J80+L80</f>
        <v>113.797</v>
      </c>
      <c r="J80" s="400">
        <v>113.797</v>
      </c>
      <c r="K80" s="211"/>
      <c r="L80" s="214"/>
      <c r="M80" s="213"/>
      <c r="N80" s="211"/>
      <c r="O80" s="211"/>
      <c r="P80" s="212"/>
      <c r="Q80" s="213"/>
      <c r="R80" s="211"/>
      <c r="S80" s="211"/>
      <c r="T80" s="214"/>
      <c r="U80" s="213"/>
      <c r="V80" s="211"/>
      <c r="W80" s="211"/>
      <c r="X80" s="214"/>
      <c r="Y80" s="9"/>
    </row>
    <row r="81" spans="3:25" ht="25.5">
      <c r="C81" s="47">
        <v>71</v>
      </c>
      <c r="D81" s="692" t="s">
        <v>428</v>
      </c>
      <c r="E81" s="27">
        <f t="shared" si="7"/>
        <v>9</v>
      </c>
      <c r="F81" s="48">
        <f t="shared" si="7"/>
        <v>9</v>
      </c>
      <c r="G81" s="32">
        <f>K81+O81+S81+W81</f>
        <v>8.871</v>
      </c>
      <c r="H81" s="43"/>
      <c r="I81" s="213"/>
      <c r="J81" s="211"/>
      <c r="K81" s="211"/>
      <c r="L81" s="214"/>
      <c r="M81" s="213"/>
      <c r="N81" s="211"/>
      <c r="O81" s="211"/>
      <c r="P81" s="212"/>
      <c r="Q81" s="213">
        <f>+R81</f>
        <v>9</v>
      </c>
      <c r="R81" s="211">
        <v>9</v>
      </c>
      <c r="S81" s="211">
        <v>8.871</v>
      </c>
      <c r="T81" s="214"/>
      <c r="U81" s="213"/>
      <c r="V81" s="211"/>
      <c r="W81" s="211"/>
      <c r="X81" s="214"/>
      <c r="Y81" s="9"/>
    </row>
    <row r="82" spans="3:25" ht="12.75">
      <c r="C82" s="47">
        <v>72</v>
      </c>
      <c r="D82" s="615" t="s">
        <v>106</v>
      </c>
      <c r="E82" s="27">
        <f>I82+M82+Q82+U82</f>
        <v>143</v>
      </c>
      <c r="F82" s="48">
        <f>J82+N82+R82+V82</f>
        <v>143</v>
      </c>
      <c r="G82" s="32">
        <f>K82+O82+S82+W82</f>
        <v>50</v>
      </c>
      <c r="H82" s="43"/>
      <c r="I82" s="213"/>
      <c r="J82" s="211"/>
      <c r="K82" s="211"/>
      <c r="L82" s="214"/>
      <c r="M82" s="992">
        <f>N82</f>
        <v>143</v>
      </c>
      <c r="N82" s="993">
        <v>143</v>
      </c>
      <c r="O82" s="993">
        <v>50</v>
      </c>
      <c r="P82" s="994"/>
      <c r="Q82" s="213"/>
      <c r="R82" s="211"/>
      <c r="S82" s="211"/>
      <c r="T82" s="214"/>
      <c r="U82" s="213"/>
      <c r="V82" s="211"/>
      <c r="W82" s="211"/>
      <c r="X82" s="214"/>
      <c r="Y82" s="9"/>
    </row>
    <row r="83" spans="3:25" ht="12.75">
      <c r="C83" s="47">
        <v>73</v>
      </c>
      <c r="D83" s="31" t="s">
        <v>107</v>
      </c>
      <c r="E83" s="27">
        <f>I83+M83+Q83+U83</f>
        <v>2</v>
      </c>
      <c r="F83" s="48">
        <f>J83+N83+R83+V83</f>
        <v>2</v>
      </c>
      <c r="G83" s="32"/>
      <c r="H83" s="43"/>
      <c r="I83" s="213">
        <f>J83+L83</f>
        <v>2</v>
      </c>
      <c r="J83" s="211">
        <v>2</v>
      </c>
      <c r="K83" s="211"/>
      <c r="L83" s="214"/>
      <c r="M83" s="213"/>
      <c r="N83" s="211"/>
      <c r="O83" s="211"/>
      <c r="P83" s="212"/>
      <c r="Q83" s="213"/>
      <c r="R83" s="211"/>
      <c r="S83" s="211"/>
      <c r="T83" s="214"/>
      <c r="U83" s="213"/>
      <c r="V83" s="211"/>
      <c r="W83" s="211"/>
      <c r="X83" s="214"/>
      <c r="Y83" s="9"/>
    </row>
    <row r="84" spans="3:25" ht="12.75">
      <c r="C84" s="47">
        <v>74</v>
      </c>
      <c r="D84" s="31" t="s">
        <v>108</v>
      </c>
      <c r="E84" s="27">
        <f t="shared" si="7"/>
        <v>5</v>
      </c>
      <c r="F84" s="48">
        <f t="shared" si="7"/>
        <v>5</v>
      </c>
      <c r="G84" s="32"/>
      <c r="H84" s="43"/>
      <c r="I84" s="213">
        <f aca="true" t="shared" si="8" ref="I84:I111">J84+L84</f>
        <v>5</v>
      </c>
      <c r="J84" s="211">
        <v>5</v>
      </c>
      <c r="K84" s="211"/>
      <c r="L84" s="214"/>
      <c r="M84" s="213"/>
      <c r="N84" s="211"/>
      <c r="O84" s="211"/>
      <c r="P84" s="212"/>
      <c r="Q84" s="213"/>
      <c r="R84" s="211"/>
      <c r="S84" s="211"/>
      <c r="T84" s="214"/>
      <c r="U84" s="213"/>
      <c r="V84" s="211"/>
      <c r="W84" s="211"/>
      <c r="X84" s="214"/>
      <c r="Y84" s="9"/>
    </row>
    <row r="85" spans="3:25" ht="12.75" customHeight="1">
      <c r="C85" s="47">
        <v>75</v>
      </c>
      <c r="D85" s="618" t="s">
        <v>109</v>
      </c>
      <c r="E85" s="27">
        <f t="shared" si="7"/>
        <v>10</v>
      </c>
      <c r="F85" s="48">
        <f t="shared" si="7"/>
        <v>10</v>
      </c>
      <c r="G85" s="32"/>
      <c r="H85" s="43"/>
      <c r="I85" s="213">
        <f t="shared" si="8"/>
        <v>10</v>
      </c>
      <c r="J85" s="211">
        <v>10</v>
      </c>
      <c r="K85" s="211"/>
      <c r="L85" s="214"/>
      <c r="M85" s="213"/>
      <c r="N85" s="211"/>
      <c r="O85" s="211"/>
      <c r="P85" s="212"/>
      <c r="Q85" s="213"/>
      <c r="R85" s="211"/>
      <c r="S85" s="211"/>
      <c r="T85" s="214"/>
      <c r="U85" s="213"/>
      <c r="V85" s="211"/>
      <c r="W85" s="211"/>
      <c r="X85" s="214"/>
      <c r="Y85" s="9"/>
    </row>
    <row r="86" spans="3:25" ht="25.5">
      <c r="C86" s="47">
        <v>76</v>
      </c>
      <c r="D86" s="618" t="s">
        <v>286</v>
      </c>
      <c r="E86" s="27">
        <f t="shared" si="7"/>
        <v>20</v>
      </c>
      <c r="F86" s="48">
        <f t="shared" si="7"/>
        <v>20</v>
      </c>
      <c r="G86" s="32"/>
      <c r="H86" s="43"/>
      <c r="I86" s="213">
        <f t="shared" si="8"/>
        <v>20</v>
      </c>
      <c r="J86" s="211">
        <v>20</v>
      </c>
      <c r="K86" s="211"/>
      <c r="L86" s="214"/>
      <c r="M86" s="213"/>
      <c r="N86" s="211"/>
      <c r="O86" s="211"/>
      <c r="P86" s="212"/>
      <c r="Q86" s="213"/>
      <c r="R86" s="211"/>
      <c r="S86" s="211"/>
      <c r="T86" s="214"/>
      <c r="U86" s="213"/>
      <c r="V86" s="211"/>
      <c r="W86" s="211"/>
      <c r="X86" s="214"/>
      <c r="Y86" s="9"/>
    </row>
    <row r="87" spans="3:25" ht="12.75">
      <c r="C87" s="47">
        <v>77</v>
      </c>
      <c r="D87" s="618" t="s">
        <v>287</v>
      </c>
      <c r="E87" s="27">
        <f t="shared" si="7"/>
        <v>20</v>
      </c>
      <c r="F87" s="48">
        <f t="shared" si="7"/>
        <v>20</v>
      </c>
      <c r="G87" s="32"/>
      <c r="H87" s="43"/>
      <c r="I87" s="213">
        <f t="shared" si="8"/>
        <v>20</v>
      </c>
      <c r="J87" s="211">
        <v>20</v>
      </c>
      <c r="K87" s="211"/>
      <c r="L87" s="214"/>
      <c r="M87" s="213"/>
      <c r="N87" s="211"/>
      <c r="O87" s="211"/>
      <c r="P87" s="212"/>
      <c r="Q87" s="213"/>
      <c r="R87" s="211"/>
      <c r="S87" s="211"/>
      <c r="T87" s="214"/>
      <c r="U87" s="213"/>
      <c r="V87" s="211"/>
      <c r="W87" s="211"/>
      <c r="X87" s="214"/>
      <c r="Y87" s="9"/>
    </row>
    <row r="88" spans="3:25" ht="12.75">
      <c r="C88" s="47">
        <v>78</v>
      </c>
      <c r="D88" s="618" t="s">
        <v>288</v>
      </c>
      <c r="E88" s="27">
        <f t="shared" si="7"/>
        <v>20</v>
      </c>
      <c r="F88" s="48">
        <f t="shared" si="7"/>
        <v>20</v>
      </c>
      <c r="G88" s="32"/>
      <c r="H88" s="43"/>
      <c r="I88" s="213">
        <f t="shared" si="8"/>
        <v>20</v>
      </c>
      <c r="J88" s="211">
        <v>20</v>
      </c>
      <c r="K88" s="211"/>
      <c r="L88" s="214"/>
      <c r="M88" s="213"/>
      <c r="N88" s="211"/>
      <c r="O88" s="211"/>
      <c r="P88" s="212"/>
      <c r="Q88" s="213"/>
      <c r="R88" s="211"/>
      <c r="S88" s="211"/>
      <c r="T88" s="214"/>
      <c r="U88" s="213"/>
      <c r="V88" s="211"/>
      <c r="W88" s="211"/>
      <c r="X88" s="214"/>
      <c r="Y88" s="9"/>
    </row>
    <row r="89" spans="3:25" ht="24.75" customHeight="1">
      <c r="C89" s="47">
        <v>79</v>
      </c>
      <c r="D89" s="618" t="s">
        <v>450</v>
      </c>
      <c r="E89" s="27">
        <f t="shared" si="7"/>
        <v>25</v>
      </c>
      <c r="F89" s="48">
        <f t="shared" si="7"/>
        <v>25</v>
      </c>
      <c r="G89" s="32"/>
      <c r="H89" s="43"/>
      <c r="I89" s="213">
        <f t="shared" si="8"/>
        <v>25</v>
      </c>
      <c r="J89" s="211">
        <v>25</v>
      </c>
      <c r="K89" s="211"/>
      <c r="L89" s="214"/>
      <c r="M89" s="213"/>
      <c r="N89" s="211"/>
      <c r="O89" s="211"/>
      <c r="P89" s="212"/>
      <c r="Q89" s="213"/>
      <c r="R89" s="211"/>
      <c r="S89" s="211"/>
      <c r="T89" s="214"/>
      <c r="U89" s="213"/>
      <c r="V89" s="211"/>
      <c r="W89" s="211"/>
      <c r="X89" s="214"/>
      <c r="Y89" s="9"/>
    </row>
    <row r="90" spans="3:25" ht="12.75">
      <c r="C90" s="47">
        <v>80</v>
      </c>
      <c r="D90" s="31" t="s">
        <v>110</v>
      </c>
      <c r="E90" s="27">
        <f t="shared" si="7"/>
        <v>3.3</v>
      </c>
      <c r="F90" s="48">
        <f t="shared" si="7"/>
        <v>3.3</v>
      </c>
      <c r="G90" s="32"/>
      <c r="H90" s="43"/>
      <c r="I90" s="213">
        <f t="shared" si="8"/>
        <v>3.3</v>
      </c>
      <c r="J90" s="211">
        <v>3.3</v>
      </c>
      <c r="K90" s="211"/>
      <c r="L90" s="214"/>
      <c r="M90" s="213"/>
      <c r="N90" s="211"/>
      <c r="O90" s="211"/>
      <c r="P90" s="212"/>
      <c r="Q90" s="213"/>
      <c r="R90" s="211"/>
      <c r="S90" s="211"/>
      <c r="T90" s="214"/>
      <c r="U90" s="213"/>
      <c r="V90" s="211"/>
      <c r="W90" s="211"/>
      <c r="X90" s="214"/>
      <c r="Y90" s="9"/>
    </row>
    <row r="91" spans="3:25" ht="25.5" customHeight="1">
      <c r="C91" s="47">
        <v>81</v>
      </c>
      <c r="D91" s="620" t="s">
        <v>454</v>
      </c>
      <c r="E91" s="27">
        <f t="shared" si="7"/>
        <v>4.425</v>
      </c>
      <c r="F91" s="48">
        <f t="shared" si="7"/>
        <v>4.425</v>
      </c>
      <c r="G91" s="48"/>
      <c r="H91" s="43"/>
      <c r="I91" s="213">
        <f t="shared" si="8"/>
        <v>4.425</v>
      </c>
      <c r="J91" s="211">
        <v>4.425</v>
      </c>
      <c r="K91" s="211"/>
      <c r="L91" s="214"/>
      <c r="M91" s="213"/>
      <c r="N91" s="211"/>
      <c r="O91" s="211"/>
      <c r="P91" s="212"/>
      <c r="Q91" s="213"/>
      <c r="R91" s="211"/>
      <c r="S91" s="211"/>
      <c r="T91" s="214"/>
      <c r="U91" s="213"/>
      <c r="V91" s="211"/>
      <c r="W91" s="211"/>
      <c r="X91" s="214"/>
      <c r="Y91" s="9"/>
    </row>
    <row r="92" spans="3:25" ht="12.75" customHeight="1">
      <c r="C92" s="47">
        <v>82</v>
      </c>
      <c r="D92" s="620" t="s">
        <v>453</v>
      </c>
      <c r="E92" s="27">
        <f t="shared" si="7"/>
        <v>4</v>
      </c>
      <c r="F92" s="48">
        <f t="shared" si="7"/>
        <v>4</v>
      </c>
      <c r="G92" s="48"/>
      <c r="H92" s="43"/>
      <c r="I92" s="213">
        <f t="shared" si="8"/>
        <v>4</v>
      </c>
      <c r="J92" s="211">
        <v>4</v>
      </c>
      <c r="K92" s="211"/>
      <c r="L92" s="214"/>
      <c r="M92" s="213"/>
      <c r="N92" s="211"/>
      <c r="O92" s="211"/>
      <c r="P92" s="212"/>
      <c r="Q92" s="213"/>
      <c r="R92" s="211"/>
      <c r="S92" s="211"/>
      <c r="T92" s="214"/>
      <c r="U92" s="213"/>
      <c r="V92" s="211"/>
      <c r="W92" s="211"/>
      <c r="X92" s="214"/>
      <c r="Y92" s="9"/>
    </row>
    <row r="93" spans="3:25" ht="12.75" customHeight="1">
      <c r="C93" s="47">
        <v>83</v>
      </c>
      <c r="D93" s="621" t="s">
        <v>251</v>
      </c>
      <c r="E93" s="27">
        <f t="shared" si="7"/>
        <v>17</v>
      </c>
      <c r="F93" s="48">
        <f t="shared" si="7"/>
        <v>17</v>
      </c>
      <c r="G93" s="48"/>
      <c r="H93" s="43"/>
      <c r="I93" s="213">
        <f t="shared" si="8"/>
        <v>17</v>
      </c>
      <c r="J93" s="211">
        <v>17</v>
      </c>
      <c r="K93" s="211"/>
      <c r="L93" s="214"/>
      <c r="M93" s="213"/>
      <c r="N93" s="211"/>
      <c r="O93" s="211"/>
      <c r="P93" s="212"/>
      <c r="Q93" s="213"/>
      <c r="R93" s="211"/>
      <c r="S93" s="211"/>
      <c r="T93" s="214"/>
      <c r="U93" s="213"/>
      <c r="V93" s="211"/>
      <c r="W93" s="211"/>
      <c r="X93" s="214"/>
      <c r="Y93" s="9"/>
    </row>
    <row r="94" spans="3:25" ht="12.75" customHeight="1">
      <c r="C94" s="47">
        <v>84</v>
      </c>
      <c r="D94" s="621" t="s">
        <v>248</v>
      </c>
      <c r="E94" s="27">
        <f t="shared" si="7"/>
        <v>1</v>
      </c>
      <c r="F94" s="48">
        <f t="shared" si="7"/>
        <v>1</v>
      </c>
      <c r="G94" s="48"/>
      <c r="H94" s="43"/>
      <c r="I94" s="213">
        <f t="shared" si="8"/>
        <v>1</v>
      </c>
      <c r="J94" s="211">
        <v>1</v>
      </c>
      <c r="K94" s="211"/>
      <c r="L94" s="214"/>
      <c r="M94" s="213"/>
      <c r="N94" s="211"/>
      <c r="O94" s="211"/>
      <c r="P94" s="212"/>
      <c r="Q94" s="213"/>
      <c r="R94" s="211"/>
      <c r="S94" s="211"/>
      <c r="T94" s="214"/>
      <c r="U94" s="213"/>
      <c r="V94" s="211"/>
      <c r="W94" s="211"/>
      <c r="X94" s="214"/>
      <c r="Y94" s="9"/>
    </row>
    <row r="95" spans="3:25" ht="25.5" customHeight="1">
      <c r="C95" s="47">
        <v>85</v>
      </c>
      <c r="D95" s="621" t="s">
        <v>779</v>
      </c>
      <c r="E95" s="27">
        <f t="shared" si="7"/>
        <v>11.032</v>
      </c>
      <c r="F95" s="48">
        <f t="shared" si="7"/>
        <v>11.032</v>
      </c>
      <c r="G95" s="48"/>
      <c r="H95" s="43"/>
      <c r="I95" s="213"/>
      <c r="J95" s="211"/>
      <c r="K95" s="211"/>
      <c r="L95" s="214"/>
      <c r="M95" s="992">
        <v>11.032</v>
      </c>
      <c r="N95" s="993">
        <v>11.032</v>
      </c>
      <c r="O95" s="993">
        <v>10.874</v>
      </c>
      <c r="P95" s="212"/>
      <c r="Q95" s="213"/>
      <c r="R95" s="211"/>
      <c r="S95" s="211"/>
      <c r="T95" s="214"/>
      <c r="U95" s="213"/>
      <c r="V95" s="211"/>
      <c r="W95" s="211"/>
      <c r="X95" s="214"/>
      <c r="Y95" s="9"/>
    </row>
    <row r="96" spans="3:25" ht="12.75" customHeight="1">
      <c r="C96" s="47">
        <v>86</v>
      </c>
      <c r="D96" s="693" t="s">
        <v>452</v>
      </c>
      <c r="E96" s="36">
        <f t="shared" si="7"/>
        <v>124.25</v>
      </c>
      <c r="F96" s="36">
        <f t="shared" si="7"/>
        <v>124.25</v>
      </c>
      <c r="G96" s="48"/>
      <c r="H96" s="43"/>
      <c r="I96" s="215">
        <f>SUM(I97:I103)</f>
        <v>124.25</v>
      </c>
      <c r="J96" s="16">
        <f>SUM(J97:J103)</f>
        <v>124.25</v>
      </c>
      <c r="K96" s="211"/>
      <c r="L96" s="214"/>
      <c r="M96" s="213"/>
      <c r="N96" s="211"/>
      <c r="O96" s="211"/>
      <c r="P96" s="212"/>
      <c r="Q96" s="213"/>
      <c r="R96" s="211"/>
      <c r="S96" s="211"/>
      <c r="T96" s="214"/>
      <c r="U96" s="213"/>
      <c r="V96" s="211"/>
      <c r="W96" s="211"/>
      <c r="X96" s="214"/>
      <c r="Y96" s="9"/>
    </row>
    <row r="97" spans="3:25" ht="12.75">
      <c r="C97" s="47">
        <v>87</v>
      </c>
      <c r="D97" s="618" t="s">
        <v>86</v>
      </c>
      <c r="E97" s="27">
        <f t="shared" si="7"/>
        <v>11</v>
      </c>
      <c r="F97" s="48">
        <f t="shared" si="7"/>
        <v>11</v>
      </c>
      <c r="G97" s="48"/>
      <c r="H97" s="43"/>
      <c r="I97" s="213">
        <f t="shared" si="8"/>
        <v>11</v>
      </c>
      <c r="J97" s="211">
        <v>11</v>
      </c>
      <c r="K97" s="211"/>
      <c r="L97" s="214"/>
      <c r="M97" s="213"/>
      <c r="N97" s="211"/>
      <c r="O97" s="211"/>
      <c r="P97" s="212"/>
      <c r="Q97" s="213"/>
      <c r="R97" s="211"/>
      <c r="S97" s="211"/>
      <c r="T97" s="214"/>
      <c r="U97" s="213"/>
      <c r="V97" s="211"/>
      <c r="W97" s="211"/>
      <c r="X97" s="214"/>
      <c r="Y97" s="9"/>
    </row>
    <row r="98" spans="3:25" ht="12.75">
      <c r="C98" s="47">
        <v>88</v>
      </c>
      <c r="D98" s="618" t="s">
        <v>455</v>
      </c>
      <c r="E98" s="27">
        <f t="shared" si="7"/>
        <v>56</v>
      </c>
      <c r="F98" s="48">
        <f t="shared" si="7"/>
        <v>56</v>
      </c>
      <c r="G98" s="48"/>
      <c r="H98" s="43"/>
      <c r="I98" s="213">
        <f t="shared" si="8"/>
        <v>56</v>
      </c>
      <c r="J98" s="211">
        <v>56</v>
      </c>
      <c r="K98" s="211"/>
      <c r="L98" s="214"/>
      <c r="M98" s="213"/>
      <c r="N98" s="211"/>
      <c r="O98" s="211"/>
      <c r="P98" s="212"/>
      <c r="Q98" s="213"/>
      <c r="R98" s="211"/>
      <c r="S98" s="211"/>
      <c r="T98" s="214"/>
      <c r="U98" s="213"/>
      <c r="V98" s="211"/>
      <c r="W98" s="211"/>
      <c r="X98" s="214"/>
      <c r="Y98" s="9"/>
    </row>
    <row r="99" spans="3:25" ht="12.75">
      <c r="C99" s="47">
        <v>89</v>
      </c>
      <c r="D99" s="619" t="s">
        <v>87</v>
      </c>
      <c r="E99" s="27">
        <f t="shared" si="7"/>
        <v>4</v>
      </c>
      <c r="F99" s="48">
        <f t="shared" si="7"/>
        <v>4</v>
      </c>
      <c r="G99" s="48"/>
      <c r="H99" s="43"/>
      <c r="I99" s="213">
        <f t="shared" si="8"/>
        <v>4</v>
      </c>
      <c r="J99" s="211">
        <v>4</v>
      </c>
      <c r="K99" s="211"/>
      <c r="L99" s="214"/>
      <c r="M99" s="213"/>
      <c r="N99" s="211"/>
      <c r="O99" s="211"/>
      <c r="P99" s="212"/>
      <c r="Q99" s="213"/>
      <c r="R99" s="211"/>
      <c r="S99" s="211"/>
      <c r="T99" s="214"/>
      <c r="U99" s="213"/>
      <c r="V99" s="211"/>
      <c r="W99" s="211"/>
      <c r="X99" s="214"/>
      <c r="Y99" s="9"/>
    </row>
    <row r="100" spans="3:25" ht="12.75">
      <c r="C100" s="237">
        <v>90</v>
      </c>
      <c r="D100" s="621" t="s">
        <v>456</v>
      </c>
      <c r="E100" s="221">
        <f t="shared" si="7"/>
        <v>30</v>
      </c>
      <c r="F100" s="222">
        <f t="shared" si="7"/>
        <v>30</v>
      </c>
      <c r="G100" s="222"/>
      <c r="H100" s="223"/>
      <c r="I100" s="164">
        <f t="shared" si="8"/>
        <v>30</v>
      </c>
      <c r="J100" s="400">
        <v>30</v>
      </c>
      <c r="K100" s="400"/>
      <c r="L100" s="224"/>
      <c r="M100" s="164"/>
      <c r="N100" s="165"/>
      <c r="O100" s="165"/>
      <c r="P100" s="223"/>
      <c r="Q100" s="164"/>
      <c r="R100" s="211"/>
      <c r="S100" s="211"/>
      <c r="T100" s="214"/>
      <c r="U100" s="213"/>
      <c r="V100" s="211"/>
      <c r="W100" s="211"/>
      <c r="X100" s="214"/>
      <c r="Y100" s="9"/>
    </row>
    <row r="101" spans="3:25" ht="25.5">
      <c r="C101" s="237">
        <v>91</v>
      </c>
      <c r="D101" s="621" t="s">
        <v>459</v>
      </c>
      <c r="E101" s="221">
        <f t="shared" si="7"/>
        <v>6</v>
      </c>
      <c r="F101" s="222">
        <f t="shared" si="7"/>
        <v>6</v>
      </c>
      <c r="G101" s="222"/>
      <c r="H101" s="223"/>
      <c r="I101" s="164">
        <f t="shared" si="8"/>
        <v>6</v>
      </c>
      <c r="J101" s="400">
        <v>6</v>
      </c>
      <c r="K101" s="400"/>
      <c r="L101" s="224"/>
      <c r="M101" s="164"/>
      <c r="N101" s="165"/>
      <c r="O101" s="165"/>
      <c r="P101" s="223"/>
      <c r="Q101" s="164"/>
      <c r="R101" s="211"/>
      <c r="S101" s="211"/>
      <c r="T101" s="214"/>
      <c r="U101" s="213"/>
      <c r="V101" s="211"/>
      <c r="W101" s="211"/>
      <c r="X101" s="214"/>
      <c r="Y101" s="9"/>
    </row>
    <row r="102" spans="3:25" ht="12.75">
      <c r="C102" s="237">
        <v>92</v>
      </c>
      <c r="D102" s="621" t="s">
        <v>457</v>
      </c>
      <c r="E102" s="221">
        <f t="shared" si="7"/>
        <v>10</v>
      </c>
      <c r="F102" s="222">
        <f t="shared" si="7"/>
        <v>10</v>
      </c>
      <c r="G102" s="222"/>
      <c r="H102" s="223"/>
      <c r="I102" s="164">
        <f t="shared" si="8"/>
        <v>10</v>
      </c>
      <c r="J102" s="400">
        <v>10</v>
      </c>
      <c r="K102" s="400"/>
      <c r="L102" s="224"/>
      <c r="M102" s="164"/>
      <c r="N102" s="165"/>
      <c r="O102" s="165"/>
      <c r="P102" s="223"/>
      <c r="Q102" s="164"/>
      <c r="R102" s="211"/>
      <c r="S102" s="211"/>
      <c r="T102" s="214"/>
      <c r="U102" s="213"/>
      <c r="V102" s="211"/>
      <c r="W102" s="211"/>
      <c r="X102" s="214"/>
      <c r="Y102" s="9"/>
    </row>
    <row r="103" spans="3:25" ht="25.5">
      <c r="C103" s="237">
        <v>93</v>
      </c>
      <c r="D103" s="621" t="s">
        <v>458</v>
      </c>
      <c r="E103" s="221">
        <f t="shared" si="7"/>
        <v>7.25</v>
      </c>
      <c r="F103" s="222">
        <f t="shared" si="7"/>
        <v>7.25</v>
      </c>
      <c r="G103" s="222"/>
      <c r="H103" s="223"/>
      <c r="I103" s="164">
        <f t="shared" si="8"/>
        <v>7.25</v>
      </c>
      <c r="J103" s="400">
        <v>7.25</v>
      </c>
      <c r="K103" s="400"/>
      <c r="L103" s="224"/>
      <c r="M103" s="164"/>
      <c r="N103" s="165"/>
      <c r="O103" s="165"/>
      <c r="P103" s="223"/>
      <c r="Q103" s="164"/>
      <c r="R103" s="211"/>
      <c r="S103" s="211"/>
      <c r="T103" s="214"/>
      <c r="U103" s="213"/>
      <c r="V103" s="211"/>
      <c r="W103" s="211"/>
      <c r="X103" s="214"/>
      <c r="Y103" s="9"/>
    </row>
    <row r="104" spans="3:25" ht="12.75">
      <c r="C104" s="237">
        <v>94</v>
      </c>
      <c r="D104" s="614" t="s">
        <v>3</v>
      </c>
      <c r="E104" s="233">
        <f t="shared" si="7"/>
        <v>1038.113</v>
      </c>
      <c r="F104" s="234">
        <f t="shared" si="7"/>
        <v>1038.113</v>
      </c>
      <c r="G104" s="163">
        <f>K104+O104+S104+W104</f>
        <v>973.493</v>
      </c>
      <c r="H104" s="232"/>
      <c r="I104" s="990">
        <v>57.313</v>
      </c>
      <c r="J104" s="991">
        <v>57.313</v>
      </c>
      <c r="K104" s="991">
        <v>56.493</v>
      </c>
      <c r="L104" s="15"/>
      <c r="M104" s="54">
        <f>N104+P104</f>
        <v>980.8</v>
      </c>
      <c r="N104" s="163">
        <v>980.8</v>
      </c>
      <c r="O104" s="163">
        <v>917</v>
      </c>
      <c r="P104" s="232"/>
      <c r="Q104" s="54"/>
      <c r="R104" s="16"/>
      <c r="S104" s="16"/>
      <c r="T104" s="11"/>
      <c r="U104" s="215"/>
      <c r="V104" s="16"/>
      <c r="W104" s="16"/>
      <c r="X104" s="11"/>
      <c r="Y104" s="9"/>
    </row>
    <row r="105" spans="3:24" s="9" customFormat="1" ht="12.75">
      <c r="C105" s="237">
        <v>95</v>
      </c>
      <c r="D105" s="614" t="s">
        <v>8</v>
      </c>
      <c r="E105" s="233">
        <f t="shared" si="7"/>
        <v>445.38</v>
      </c>
      <c r="F105" s="234">
        <f t="shared" si="7"/>
        <v>445.38</v>
      </c>
      <c r="G105" s="163">
        <f>K105+O105+S105+W105</f>
        <v>370.782</v>
      </c>
      <c r="H105" s="232"/>
      <c r="I105" s="54">
        <f t="shared" si="8"/>
        <v>399.58</v>
      </c>
      <c r="J105" s="399">
        <v>399.58</v>
      </c>
      <c r="K105" s="399">
        <v>363.048</v>
      </c>
      <c r="L105" s="15"/>
      <c r="M105" s="54"/>
      <c r="N105" s="163"/>
      <c r="O105" s="163"/>
      <c r="P105" s="232"/>
      <c r="Q105" s="54"/>
      <c r="R105" s="16"/>
      <c r="S105" s="16"/>
      <c r="T105" s="11"/>
      <c r="U105" s="215">
        <f aca="true" t="shared" si="9" ref="U105:U125">V105+X105</f>
        <v>45.8</v>
      </c>
      <c r="V105" s="16">
        <v>45.8</v>
      </c>
      <c r="W105" s="16">
        <v>7.734</v>
      </c>
      <c r="X105" s="11"/>
    </row>
    <row r="106" spans="3:25" ht="12.75">
      <c r="C106" s="237">
        <v>96</v>
      </c>
      <c r="D106" s="614" t="s">
        <v>9</v>
      </c>
      <c r="E106" s="233">
        <f t="shared" si="7"/>
        <v>593.877</v>
      </c>
      <c r="F106" s="234">
        <f t="shared" si="7"/>
        <v>587.777</v>
      </c>
      <c r="G106" s="163">
        <f>K106+O106+S106+W106</f>
        <v>468.392</v>
      </c>
      <c r="H106" s="232">
        <f>L106++P106+T106+X106</f>
        <v>6.1</v>
      </c>
      <c r="I106" s="54">
        <f t="shared" si="8"/>
        <v>545.317</v>
      </c>
      <c r="J106" s="399">
        <v>545.317</v>
      </c>
      <c r="K106" s="399">
        <v>468.392</v>
      </c>
      <c r="L106" s="15"/>
      <c r="M106" s="164"/>
      <c r="N106" s="165"/>
      <c r="O106" s="165"/>
      <c r="P106" s="223"/>
      <c r="Q106" s="54"/>
      <c r="R106" s="211"/>
      <c r="S106" s="211"/>
      <c r="T106" s="214"/>
      <c r="U106" s="215">
        <f t="shared" si="9"/>
        <v>48.56</v>
      </c>
      <c r="V106" s="16">
        <v>42.46</v>
      </c>
      <c r="W106" s="16"/>
      <c r="X106" s="11">
        <v>6.1</v>
      </c>
      <c r="Y106" s="9"/>
    </row>
    <row r="107" spans="3:25" ht="12.75">
      <c r="C107" s="237">
        <v>97</v>
      </c>
      <c r="D107" s="626" t="s">
        <v>50</v>
      </c>
      <c r="E107" s="233">
        <f t="shared" si="7"/>
        <v>861.063</v>
      </c>
      <c r="F107" s="234">
        <f t="shared" si="7"/>
        <v>861.063</v>
      </c>
      <c r="G107" s="163">
        <f>K107+O107+S107+W107</f>
        <v>750.658</v>
      </c>
      <c r="H107" s="232"/>
      <c r="I107" s="54">
        <f t="shared" si="8"/>
        <v>824.522</v>
      </c>
      <c r="J107" s="399">
        <v>824.522</v>
      </c>
      <c r="K107" s="399">
        <v>750.658</v>
      </c>
      <c r="L107" s="15"/>
      <c r="M107" s="215">
        <f>N107+P107</f>
        <v>32.741</v>
      </c>
      <c r="N107" s="399">
        <v>32.741</v>
      </c>
      <c r="O107" s="165"/>
      <c r="P107" s="223"/>
      <c r="Q107" s="54"/>
      <c r="R107" s="16"/>
      <c r="S107" s="16"/>
      <c r="T107" s="214"/>
      <c r="U107" s="215">
        <f t="shared" si="9"/>
        <v>3.8</v>
      </c>
      <c r="V107" s="16">
        <v>3.8</v>
      </c>
      <c r="W107" s="16"/>
      <c r="X107" s="11"/>
      <c r="Y107" s="9"/>
    </row>
    <row r="108" spans="3:25" ht="12.75">
      <c r="C108" s="237">
        <v>98</v>
      </c>
      <c r="D108" s="661" t="s">
        <v>113</v>
      </c>
      <c r="E108" s="662">
        <f t="shared" si="7"/>
        <v>489.88</v>
      </c>
      <c r="F108" s="663">
        <f t="shared" si="7"/>
        <v>489.88</v>
      </c>
      <c r="G108" s="16">
        <f>K108+O108+S108+W108</f>
        <v>358.278</v>
      </c>
      <c r="H108" s="14"/>
      <c r="I108" s="215">
        <f>J108+L108</f>
        <v>454.88</v>
      </c>
      <c r="J108" s="16">
        <v>454.88</v>
      </c>
      <c r="K108" s="16">
        <v>340.338</v>
      </c>
      <c r="L108" s="11"/>
      <c r="M108" s="990"/>
      <c r="N108" s="991"/>
      <c r="O108" s="991"/>
      <c r="P108" s="212"/>
      <c r="Q108" s="215">
        <f>+R108</f>
        <v>14</v>
      </c>
      <c r="R108" s="16">
        <v>14</v>
      </c>
      <c r="S108" s="16">
        <v>13.8</v>
      </c>
      <c r="T108" s="214"/>
      <c r="U108" s="215">
        <f t="shared" si="9"/>
        <v>21</v>
      </c>
      <c r="V108" s="16">
        <v>21</v>
      </c>
      <c r="W108" s="16">
        <v>4.14</v>
      </c>
      <c r="X108" s="11"/>
      <c r="Y108" s="9"/>
    </row>
    <row r="109" spans="3:25" ht="12.75">
      <c r="C109" s="237">
        <v>99</v>
      </c>
      <c r="D109" s="695" t="s">
        <v>114</v>
      </c>
      <c r="E109" s="609">
        <f t="shared" si="7"/>
        <v>53</v>
      </c>
      <c r="F109" s="664">
        <f t="shared" si="7"/>
        <v>53</v>
      </c>
      <c r="G109" s="16"/>
      <c r="H109" s="14"/>
      <c r="I109" s="213">
        <f t="shared" si="8"/>
        <v>53</v>
      </c>
      <c r="J109" s="211">
        <v>53</v>
      </c>
      <c r="K109" s="16"/>
      <c r="L109" s="11"/>
      <c r="M109" s="213"/>
      <c r="N109" s="211"/>
      <c r="O109" s="211"/>
      <c r="P109" s="212"/>
      <c r="Q109" s="215"/>
      <c r="R109" s="211"/>
      <c r="S109" s="211"/>
      <c r="T109" s="214"/>
      <c r="U109" s="215"/>
      <c r="V109" s="16"/>
      <c r="W109" s="16"/>
      <c r="X109" s="11"/>
      <c r="Y109" s="9"/>
    </row>
    <row r="110" spans="3:25" ht="12.75">
      <c r="C110" s="237">
        <v>100</v>
      </c>
      <c r="D110" s="627" t="s">
        <v>38</v>
      </c>
      <c r="E110" s="233">
        <f>I110+M110+Q110+U110</f>
        <v>1387.079</v>
      </c>
      <c r="F110" s="234">
        <f>J110+N110+R110+V110</f>
        <v>1387.079</v>
      </c>
      <c r="G110" s="163">
        <f>K110+O110+S110+W110</f>
        <v>1188.1680000000001</v>
      </c>
      <c r="H110" s="232"/>
      <c r="I110" s="215">
        <f t="shared" si="8"/>
        <v>822.079</v>
      </c>
      <c r="J110" s="16">
        <f>869.079-47</f>
        <v>822.079</v>
      </c>
      <c r="K110" s="16">
        <f>768-46.328</f>
        <v>721.672</v>
      </c>
      <c r="L110" s="11"/>
      <c r="M110" s="215">
        <f>N110+P110</f>
        <v>475</v>
      </c>
      <c r="N110" s="16">
        <f>341+87+47</f>
        <v>475</v>
      </c>
      <c r="O110" s="16">
        <f>330.197+19.5+46.328</f>
        <v>396.025</v>
      </c>
      <c r="P110" s="212"/>
      <c r="Q110" s="215"/>
      <c r="R110" s="211"/>
      <c r="S110" s="211"/>
      <c r="T110" s="214"/>
      <c r="U110" s="215">
        <f t="shared" si="9"/>
        <v>90</v>
      </c>
      <c r="V110" s="16">
        <v>90</v>
      </c>
      <c r="W110" s="16">
        <v>70.471</v>
      </c>
      <c r="X110" s="11"/>
      <c r="Y110" s="9"/>
    </row>
    <row r="111" spans="3:25" ht="12.75">
      <c r="C111" s="47">
        <v>101</v>
      </c>
      <c r="D111" s="50" t="s">
        <v>11</v>
      </c>
      <c r="E111" s="233">
        <f aca="true" t="shared" si="10" ref="E111:H126">I111+M111+Q111+U111</f>
        <v>615.129</v>
      </c>
      <c r="F111" s="234">
        <f t="shared" si="10"/>
        <v>612.629</v>
      </c>
      <c r="G111" s="163">
        <f>K111+O111+S111+W111</f>
        <v>388.641</v>
      </c>
      <c r="H111" s="232">
        <f>L111+P111+T111+X111</f>
        <v>2.5</v>
      </c>
      <c r="I111" s="215">
        <f t="shared" si="8"/>
        <v>23.929</v>
      </c>
      <c r="J111" s="16">
        <v>21.429</v>
      </c>
      <c r="K111" s="16">
        <v>16.441</v>
      </c>
      <c r="L111" s="11">
        <v>2.5</v>
      </c>
      <c r="M111" s="215">
        <f>N111+P111</f>
        <v>267.6</v>
      </c>
      <c r="N111" s="16">
        <v>267.6</v>
      </c>
      <c r="O111" s="16">
        <f>168.3</f>
        <v>168.3</v>
      </c>
      <c r="P111" s="212"/>
      <c r="Q111" s="215"/>
      <c r="R111" s="211"/>
      <c r="S111" s="211"/>
      <c r="T111" s="214"/>
      <c r="U111" s="215">
        <f t="shared" si="9"/>
        <v>323.6</v>
      </c>
      <c r="V111" s="16">
        <v>323.6</v>
      </c>
      <c r="W111" s="399">
        <v>203.9</v>
      </c>
      <c r="X111" s="214"/>
      <c r="Y111" s="9"/>
    </row>
    <row r="112" spans="3:25" ht="12.75">
      <c r="C112" s="47">
        <v>102</v>
      </c>
      <c r="D112" s="401" t="s">
        <v>117</v>
      </c>
      <c r="E112" s="221">
        <f t="shared" si="10"/>
        <v>284.6</v>
      </c>
      <c r="F112" s="222">
        <f t="shared" si="10"/>
        <v>284.6</v>
      </c>
      <c r="G112" s="165">
        <f>K112+O112+S112+W112</f>
        <v>231.4</v>
      </c>
      <c r="H112" s="232"/>
      <c r="I112" s="213"/>
      <c r="J112" s="211"/>
      <c r="K112" s="211"/>
      <c r="L112" s="11"/>
      <c r="M112" s="213">
        <f>N112+P112</f>
        <v>129.2</v>
      </c>
      <c r="N112" s="211">
        <v>129.2</v>
      </c>
      <c r="O112" s="211">
        <v>104.5</v>
      </c>
      <c r="P112" s="212"/>
      <c r="Q112" s="213"/>
      <c r="R112" s="211"/>
      <c r="S112" s="211"/>
      <c r="T112" s="214"/>
      <c r="U112" s="213">
        <f t="shared" si="9"/>
        <v>155.4</v>
      </c>
      <c r="V112" s="211">
        <v>155.4</v>
      </c>
      <c r="W112" s="211">
        <v>126.9</v>
      </c>
      <c r="X112" s="11"/>
      <c r="Y112" s="9"/>
    </row>
    <row r="113" spans="3:25" ht="25.5">
      <c r="C113" s="47">
        <v>103</v>
      </c>
      <c r="D113" s="50" t="s">
        <v>45</v>
      </c>
      <c r="E113" s="233">
        <f t="shared" si="10"/>
        <v>96.27499999999999</v>
      </c>
      <c r="F113" s="234">
        <f t="shared" si="10"/>
        <v>96.27499999999999</v>
      </c>
      <c r="G113" s="163">
        <f>K113+O113+S113+W113</f>
        <v>70.253</v>
      </c>
      <c r="H113" s="232"/>
      <c r="I113" s="215">
        <f aca="true" t="shared" si="11" ref="I113:I125">J113+L113</f>
        <v>80.675</v>
      </c>
      <c r="J113" s="16">
        <v>80.675</v>
      </c>
      <c r="K113" s="16">
        <v>70.253</v>
      </c>
      <c r="L113" s="11"/>
      <c r="M113" s="215"/>
      <c r="N113" s="16"/>
      <c r="O113" s="16"/>
      <c r="P113" s="212"/>
      <c r="Q113" s="213"/>
      <c r="R113" s="211"/>
      <c r="S113" s="211"/>
      <c r="T113" s="214"/>
      <c r="U113" s="215">
        <f t="shared" si="9"/>
        <v>15.6</v>
      </c>
      <c r="V113" s="16">
        <v>15.6</v>
      </c>
      <c r="W113" s="16"/>
      <c r="X113" s="11"/>
      <c r="Y113" s="9"/>
    </row>
    <row r="114" spans="3:25" ht="12.75">
      <c r="C114" s="47">
        <v>104</v>
      </c>
      <c r="D114" s="50" t="s">
        <v>256</v>
      </c>
      <c r="E114" s="233">
        <f t="shared" si="10"/>
        <v>360.935</v>
      </c>
      <c r="F114" s="234">
        <f t="shared" si="10"/>
        <v>360.935</v>
      </c>
      <c r="G114" s="163">
        <f>K114+O114+S114+W114</f>
        <v>217.289</v>
      </c>
      <c r="H114" s="232"/>
      <c r="I114" s="54">
        <f t="shared" si="11"/>
        <v>260.935</v>
      </c>
      <c r="J114" s="399">
        <v>260.935</v>
      </c>
      <c r="K114" s="399">
        <v>217.289</v>
      </c>
      <c r="L114" s="11"/>
      <c r="M114" s="215"/>
      <c r="N114" s="16"/>
      <c r="O114" s="16"/>
      <c r="P114" s="212"/>
      <c r="Q114" s="213"/>
      <c r="R114" s="211"/>
      <c r="S114" s="211"/>
      <c r="T114" s="214"/>
      <c r="U114" s="215">
        <f t="shared" si="9"/>
        <v>100</v>
      </c>
      <c r="V114" s="16">
        <v>100</v>
      </c>
      <c r="W114" s="16"/>
      <c r="X114" s="11"/>
      <c r="Y114" s="9"/>
    </row>
    <row r="115" spans="3:25" ht="12.75">
      <c r="C115" s="47">
        <v>105</v>
      </c>
      <c r="D115" s="50" t="s">
        <v>444</v>
      </c>
      <c r="E115" s="233">
        <f t="shared" si="10"/>
        <v>821.0999999999999</v>
      </c>
      <c r="F115" s="234">
        <f t="shared" si="10"/>
        <v>818.5999999999999</v>
      </c>
      <c r="G115" s="399">
        <f>K115+O115+S115+W115</f>
        <v>620.8850000000001</v>
      </c>
      <c r="H115" s="232">
        <f>L115+P115+T115+X115</f>
        <v>2.5</v>
      </c>
      <c r="I115" s="54">
        <f t="shared" si="11"/>
        <v>568</v>
      </c>
      <c r="J115" s="399">
        <f>575-7</f>
        <v>568</v>
      </c>
      <c r="K115" s="399">
        <f>566.782-6.9</f>
        <v>559.8820000000001</v>
      </c>
      <c r="L115" s="11"/>
      <c r="M115" s="215">
        <f aca="true" t="shared" si="12" ref="M115:M125">N115+P115</f>
        <v>217.3</v>
      </c>
      <c r="N115" s="16">
        <v>214.8</v>
      </c>
      <c r="O115" s="399">
        <f>43.303+6.9+10.8</f>
        <v>61.003</v>
      </c>
      <c r="P115" s="14">
        <v>2.5</v>
      </c>
      <c r="Q115" s="213"/>
      <c r="R115" s="211"/>
      <c r="S115" s="211"/>
      <c r="T115" s="214"/>
      <c r="U115" s="54">
        <f t="shared" si="9"/>
        <v>35.8</v>
      </c>
      <c r="V115" s="399">
        <v>35.8</v>
      </c>
      <c r="W115" s="399"/>
      <c r="X115" s="11"/>
      <c r="Y115" s="9"/>
    </row>
    <row r="116" spans="3:25" ht="12.75">
      <c r="C116" s="47">
        <v>106</v>
      </c>
      <c r="D116" s="35" t="s">
        <v>12</v>
      </c>
      <c r="E116" s="233">
        <f t="shared" si="10"/>
        <v>270.931</v>
      </c>
      <c r="F116" s="234">
        <f t="shared" si="10"/>
        <v>270.931</v>
      </c>
      <c r="G116" s="399">
        <f t="shared" si="10"/>
        <v>172.307</v>
      </c>
      <c r="H116" s="232"/>
      <c r="I116" s="54">
        <f>+J116+L116</f>
        <v>230.855</v>
      </c>
      <c r="J116" s="399">
        <v>230.855</v>
      </c>
      <c r="K116" s="399">
        <v>160.498</v>
      </c>
      <c r="L116" s="11"/>
      <c r="M116" s="215">
        <f t="shared" si="12"/>
        <v>38.876</v>
      </c>
      <c r="N116" s="16">
        <v>38.876</v>
      </c>
      <c r="O116" s="16">
        <v>11.809</v>
      </c>
      <c r="P116" s="212"/>
      <c r="Q116" s="213"/>
      <c r="R116" s="211"/>
      <c r="S116" s="211"/>
      <c r="T116" s="214"/>
      <c r="U116" s="215">
        <f t="shared" si="9"/>
        <v>1.2</v>
      </c>
      <c r="V116" s="16">
        <v>1.2</v>
      </c>
      <c r="W116" s="16"/>
      <c r="X116" s="11"/>
      <c r="Y116" s="9"/>
    </row>
    <row r="117" spans="3:25" ht="12.75">
      <c r="C117" s="47">
        <v>107</v>
      </c>
      <c r="D117" s="35" t="s">
        <v>13</v>
      </c>
      <c r="E117" s="233">
        <f t="shared" si="10"/>
        <v>244.22099999999998</v>
      </c>
      <c r="F117" s="234">
        <f t="shared" si="10"/>
        <v>244.22099999999998</v>
      </c>
      <c r="G117" s="399">
        <f t="shared" si="10"/>
        <v>190.988</v>
      </c>
      <c r="H117" s="232"/>
      <c r="I117" s="54">
        <f t="shared" si="11"/>
        <v>212.426</v>
      </c>
      <c r="J117" s="399">
        <v>212.426</v>
      </c>
      <c r="K117" s="399">
        <v>178.202</v>
      </c>
      <c r="L117" s="11"/>
      <c r="M117" s="215">
        <f t="shared" si="12"/>
        <v>30.195</v>
      </c>
      <c r="N117" s="16">
        <v>30.195</v>
      </c>
      <c r="O117" s="16">
        <v>12.786</v>
      </c>
      <c r="P117" s="212"/>
      <c r="Q117" s="215"/>
      <c r="R117" s="16"/>
      <c r="S117" s="211"/>
      <c r="T117" s="214"/>
      <c r="U117" s="215">
        <f t="shared" si="9"/>
        <v>1.6</v>
      </c>
      <c r="V117" s="16">
        <v>1.6</v>
      </c>
      <c r="W117" s="16"/>
      <c r="X117" s="11"/>
      <c r="Y117" s="9"/>
    </row>
    <row r="118" spans="3:25" ht="12.75">
      <c r="C118" s="47">
        <v>108</v>
      </c>
      <c r="D118" s="35" t="s">
        <v>14</v>
      </c>
      <c r="E118" s="233">
        <f t="shared" si="10"/>
        <v>294.77799999999996</v>
      </c>
      <c r="F118" s="234">
        <f t="shared" si="10"/>
        <v>294.77799999999996</v>
      </c>
      <c r="G118" s="399">
        <f t="shared" si="10"/>
        <v>219.858</v>
      </c>
      <c r="H118" s="232"/>
      <c r="I118" s="54">
        <f t="shared" si="11"/>
        <v>263.703</v>
      </c>
      <c r="J118" s="399">
        <v>263.703</v>
      </c>
      <c r="K118" s="399">
        <v>207.072</v>
      </c>
      <c r="L118" s="11"/>
      <c r="M118" s="215">
        <f t="shared" si="12"/>
        <v>27.075</v>
      </c>
      <c r="N118" s="16">
        <v>27.075</v>
      </c>
      <c r="O118" s="16">
        <v>12.786</v>
      </c>
      <c r="P118" s="212"/>
      <c r="Q118" s="213"/>
      <c r="R118" s="211"/>
      <c r="S118" s="211"/>
      <c r="T118" s="214"/>
      <c r="U118" s="215">
        <f t="shared" si="9"/>
        <v>4</v>
      </c>
      <c r="V118" s="16">
        <v>4</v>
      </c>
      <c r="W118" s="16"/>
      <c r="X118" s="11"/>
      <c r="Y118" s="9"/>
    </row>
    <row r="119" spans="3:25" ht="12.75">
      <c r="C119" s="47">
        <v>109</v>
      </c>
      <c r="D119" s="35" t="s">
        <v>15</v>
      </c>
      <c r="E119" s="233">
        <f t="shared" si="10"/>
        <v>130.339</v>
      </c>
      <c r="F119" s="234">
        <f t="shared" si="10"/>
        <v>130.339</v>
      </c>
      <c r="G119" s="399">
        <f t="shared" si="10"/>
        <v>112.254</v>
      </c>
      <c r="H119" s="232"/>
      <c r="I119" s="54">
        <f t="shared" si="11"/>
        <v>125.583</v>
      </c>
      <c r="J119" s="399">
        <v>125.583</v>
      </c>
      <c r="K119" s="399">
        <v>112.254</v>
      </c>
      <c r="L119" s="11"/>
      <c r="M119" s="215">
        <f t="shared" si="12"/>
        <v>4.556</v>
      </c>
      <c r="N119" s="16">
        <v>4.556</v>
      </c>
      <c r="O119" s="16"/>
      <c r="P119" s="212"/>
      <c r="Q119" s="213"/>
      <c r="R119" s="211"/>
      <c r="S119" s="211"/>
      <c r="T119" s="214"/>
      <c r="U119" s="215">
        <f t="shared" si="9"/>
        <v>0.2</v>
      </c>
      <c r="V119" s="16">
        <v>0.2</v>
      </c>
      <c r="W119" s="16"/>
      <c r="X119" s="11"/>
      <c r="Y119" s="9"/>
    </row>
    <row r="120" spans="3:25" ht="12" customHeight="1">
      <c r="C120" s="47">
        <v>110</v>
      </c>
      <c r="D120" s="35" t="s">
        <v>16</v>
      </c>
      <c r="E120" s="233">
        <f t="shared" si="10"/>
        <v>198.788</v>
      </c>
      <c r="F120" s="234">
        <f t="shared" si="10"/>
        <v>198.788</v>
      </c>
      <c r="G120" s="399">
        <f t="shared" si="10"/>
        <v>163.059</v>
      </c>
      <c r="H120" s="232"/>
      <c r="I120" s="54">
        <f t="shared" si="11"/>
        <v>187.188</v>
      </c>
      <c r="J120" s="399">
        <v>187.188</v>
      </c>
      <c r="K120" s="399">
        <v>163.059</v>
      </c>
      <c r="L120" s="11"/>
      <c r="M120" s="215">
        <f t="shared" si="12"/>
        <v>8.3</v>
      </c>
      <c r="N120" s="16">
        <v>8.3</v>
      </c>
      <c r="O120" s="16"/>
      <c r="P120" s="212"/>
      <c r="Q120" s="213"/>
      <c r="R120" s="211"/>
      <c r="S120" s="211"/>
      <c r="T120" s="214"/>
      <c r="U120" s="215">
        <f t="shared" si="9"/>
        <v>3.3</v>
      </c>
      <c r="V120" s="16">
        <v>3.3</v>
      </c>
      <c r="W120" s="16"/>
      <c r="X120" s="11"/>
      <c r="Y120" s="9"/>
    </row>
    <row r="121" spans="3:25" ht="12.75">
      <c r="C121" s="237">
        <v>111</v>
      </c>
      <c r="D121" s="628" t="s">
        <v>17</v>
      </c>
      <c r="E121" s="233">
        <f t="shared" si="10"/>
        <v>323.794</v>
      </c>
      <c r="F121" s="234">
        <f t="shared" si="10"/>
        <v>323.794</v>
      </c>
      <c r="G121" s="399">
        <f t="shared" si="10"/>
        <v>245.201</v>
      </c>
      <c r="H121" s="232"/>
      <c r="I121" s="54">
        <f t="shared" si="11"/>
        <v>300.654</v>
      </c>
      <c r="J121" s="399">
        <v>300.654</v>
      </c>
      <c r="K121" s="399">
        <v>245.201</v>
      </c>
      <c r="L121" s="11"/>
      <c r="M121" s="215">
        <f t="shared" si="12"/>
        <v>22.34</v>
      </c>
      <c r="N121" s="16">
        <v>22.34</v>
      </c>
      <c r="O121" s="16"/>
      <c r="P121" s="212"/>
      <c r="Q121" s="213"/>
      <c r="R121" s="211"/>
      <c r="S121" s="211"/>
      <c r="T121" s="214"/>
      <c r="U121" s="215">
        <f t="shared" si="9"/>
        <v>0.8</v>
      </c>
      <c r="V121" s="16">
        <v>0.8</v>
      </c>
      <c r="W121" s="16"/>
      <c r="X121" s="11"/>
      <c r="Y121" s="9"/>
    </row>
    <row r="122" spans="3:25" ht="12.75">
      <c r="C122" s="237">
        <v>112</v>
      </c>
      <c r="D122" s="614" t="s">
        <v>118</v>
      </c>
      <c r="E122" s="233">
        <f t="shared" si="10"/>
        <v>254.347</v>
      </c>
      <c r="F122" s="234">
        <f t="shared" si="10"/>
        <v>254.347</v>
      </c>
      <c r="G122" s="399">
        <f t="shared" si="10"/>
        <v>189.244</v>
      </c>
      <c r="H122" s="232"/>
      <c r="I122" s="54">
        <f t="shared" si="11"/>
        <v>219.608</v>
      </c>
      <c r="J122" s="399">
        <v>219.608</v>
      </c>
      <c r="K122" s="399">
        <v>176.458</v>
      </c>
      <c r="L122" s="11"/>
      <c r="M122" s="215">
        <f t="shared" si="12"/>
        <v>33.939</v>
      </c>
      <c r="N122" s="16">
        <v>33.939</v>
      </c>
      <c r="O122" s="16">
        <v>12.786</v>
      </c>
      <c r="P122" s="212"/>
      <c r="Q122" s="215"/>
      <c r="R122" s="16"/>
      <c r="S122" s="16"/>
      <c r="T122" s="214"/>
      <c r="U122" s="215">
        <f t="shared" si="9"/>
        <v>0.8</v>
      </c>
      <c r="V122" s="16">
        <v>0.8</v>
      </c>
      <c r="W122" s="16"/>
      <c r="X122" s="11"/>
      <c r="Y122" s="9"/>
    </row>
    <row r="123" spans="3:25" ht="12.75">
      <c r="C123" s="237">
        <v>113</v>
      </c>
      <c r="D123" s="614" t="s">
        <v>19</v>
      </c>
      <c r="E123" s="233">
        <f t="shared" si="10"/>
        <v>140.338</v>
      </c>
      <c r="F123" s="234">
        <f t="shared" si="10"/>
        <v>140.338</v>
      </c>
      <c r="G123" s="399">
        <f t="shared" si="10"/>
        <v>115.7</v>
      </c>
      <c r="H123" s="232"/>
      <c r="I123" s="54">
        <f t="shared" si="11"/>
        <v>132.374</v>
      </c>
      <c r="J123" s="399">
        <v>132.374</v>
      </c>
      <c r="K123" s="399">
        <v>115.7</v>
      </c>
      <c r="L123" s="11"/>
      <c r="M123" s="215">
        <f t="shared" si="12"/>
        <v>7.364</v>
      </c>
      <c r="N123" s="16">
        <v>7.364</v>
      </c>
      <c r="O123" s="16"/>
      <c r="P123" s="212"/>
      <c r="Q123" s="215"/>
      <c r="R123" s="16"/>
      <c r="S123" s="16"/>
      <c r="T123" s="214"/>
      <c r="U123" s="215">
        <f t="shared" si="9"/>
        <v>0.6</v>
      </c>
      <c r="V123" s="16">
        <v>0.6</v>
      </c>
      <c r="W123" s="16"/>
      <c r="X123" s="11"/>
      <c r="Y123" s="9"/>
    </row>
    <row r="124" spans="3:25" ht="12.75">
      <c r="C124" s="47">
        <v>114</v>
      </c>
      <c r="D124" s="35" t="s">
        <v>39</v>
      </c>
      <c r="E124" s="233">
        <f t="shared" si="10"/>
        <v>264.134</v>
      </c>
      <c r="F124" s="234">
        <f t="shared" si="10"/>
        <v>264.134</v>
      </c>
      <c r="G124" s="399">
        <f t="shared" si="10"/>
        <v>178.933</v>
      </c>
      <c r="H124" s="232"/>
      <c r="I124" s="54">
        <f t="shared" si="11"/>
        <v>217.087</v>
      </c>
      <c r="J124" s="399">
        <v>217.087</v>
      </c>
      <c r="K124" s="399">
        <v>166.147</v>
      </c>
      <c r="L124" s="11"/>
      <c r="M124" s="215">
        <f t="shared" si="12"/>
        <v>44.547</v>
      </c>
      <c r="N124" s="16">
        <v>44.547</v>
      </c>
      <c r="O124" s="16">
        <v>12.786</v>
      </c>
      <c r="P124" s="212"/>
      <c r="Q124" s="213"/>
      <c r="R124" s="211"/>
      <c r="S124" s="211"/>
      <c r="T124" s="214"/>
      <c r="U124" s="215">
        <f t="shared" si="9"/>
        <v>2.5</v>
      </c>
      <c r="V124" s="16">
        <v>2.5</v>
      </c>
      <c r="W124" s="16"/>
      <c r="X124" s="11"/>
      <c r="Y124" s="9"/>
    </row>
    <row r="125" spans="3:25" ht="13.5" thickBot="1">
      <c r="C125" s="974">
        <v>115</v>
      </c>
      <c r="D125" s="58" t="s">
        <v>21</v>
      </c>
      <c r="E125" s="975">
        <f t="shared" si="10"/>
        <v>509.973</v>
      </c>
      <c r="F125" s="976">
        <f t="shared" si="10"/>
        <v>509.973</v>
      </c>
      <c r="G125" s="977">
        <f t="shared" si="10"/>
        <v>113.282</v>
      </c>
      <c r="H125" s="978"/>
      <c r="I125" s="293">
        <f t="shared" si="11"/>
        <v>443.145</v>
      </c>
      <c r="J125" s="977">
        <f>417.145+26</f>
        <v>443.145</v>
      </c>
      <c r="K125" s="977">
        <v>113.282</v>
      </c>
      <c r="L125" s="979"/>
      <c r="M125" s="264">
        <f t="shared" si="12"/>
        <v>64.86</v>
      </c>
      <c r="N125" s="267">
        <v>64.86</v>
      </c>
      <c r="O125" s="267"/>
      <c r="P125" s="980"/>
      <c r="Q125" s="803"/>
      <c r="R125" s="804"/>
      <c r="S125" s="804"/>
      <c r="T125" s="303"/>
      <c r="U125" s="264">
        <f t="shared" si="9"/>
        <v>1.968</v>
      </c>
      <c r="V125" s="267">
        <v>1.968</v>
      </c>
      <c r="W125" s="267"/>
      <c r="X125" s="979"/>
      <c r="Y125" s="9"/>
    </row>
    <row r="126" spans="3:25" ht="15" customHeight="1" thickBot="1">
      <c r="C126" s="981">
        <v>116</v>
      </c>
      <c r="D126" s="87" t="s">
        <v>784</v>
      </c>
      <c r="E126" s="104">
        <f t="shared" si="10"/>
        <v>18303.225000000002</v>
      </c>
      <c r="F126" s="982">
        <f>J126+N126+R126+V126</f>
        <v>17426.266</v>
      </c>
      <c r="G126" s="89">
        <f t="shared" si="10"/>
        <v>9494.296999999999</v>
      </c>
      <c r="H126" s="93">
        <f t="shared" si="10"/>
        <v>909.7</v>
      </c>
      <c r="I126" s="90">
        <f>J126+L126</f>
        <v>12737.799</v>
      </c>
      <c r="J126" s="698">
        <f>J11+J14+J20+J21+J39+J48+J57+J61+J70+J73+J77+J104+J105+J106+J107+J108+J110+J111+SUM(J113:J125)+J96</f>
        <v>12733.699</v>
      </c>
      <c r="K126" s="698">
        <f>K11+K14+K20+K21+K39+K48+K57+K61+K70+K73+K77+K104+K105+K106+K107+K108+K110+K111+SUM(K113:K125)</f>
        <v>7147.332999999999</v>
      </c>
      <c r="L126" s="983">
        <f>L11+L14+L20+L21+L39+L48+L57+L61+L70+L73+L77+L104+L105+L106+L107+L108+L110+L111+SUM(L113:L125)</f>
        <v>4.1</v>
      </c>
      <c r="M126" s="984">
        <f>M14+M21+M48+M73+M104+M108+M110+M111+SUM(M115:M125)</f>
        <v>4803.298000000001</v>
      </c>
      <c r="N126" s="984">
        <f>N14+N21+N48+N73+N104+N108+N110+N111+SUM(N115:N125)+N107</f>
        <v>3936.5389999999998</v>
      </c>
      <c r="O126" s="698">
        <f>O14+O21+O48+O73+O104+O108+O110+O111+SUM(O116:O125)+O115</f>
        <v>2038.0479999999998</v>
      </c>
      <c r="P126" s="698">
        <f>P14+P21+P48+P73+P104+P108+P110+P111+SUM(P116:P125)+P115</f>
        <v>899.5</v>
      </c>
      <c r="Q126" s="985">
        <f>Q11+Q14+Q20+Q21+Q39+Q48+Q57+Q61+Q73+Q77+Q104+Q105+Q106+Q107+Q108+Q110+SUM(Q113:Q125)</f>
        <v>23</v>
      </c>
      <c r="R126" s="985">
        <f>R11+R14+R20+R21+R39+R48+R57+R61+R73+R77+R104+R105+R106+R107+R108+R110+SUM(R113:R125)</f>
        <v>23</v>
      </c>
      <c r="S126" s="985">
        <f>S11+S14+S20+S21+S39+S48+S57+S61+S73+S77+S104+S105+S106+S107+S108+S110+SUM(S113:S125)</f>
        <v>22.671</v>
      </c>
      <c r="T126" s="986"/>
      <c r="U126" s="984">
        <f>U11+U14+U20+U21+U39+U48+U57+U61+U73+U77+U104+U105+U106+U107+U108+U110+U111+SUM(U113:U125)</f>
        <v>739.1279999999999</v>
      </c>
      <c r="V126" s="984">
        <f>V11+V14+V20+V21+V39+V48+V57+V61+V73+V77+V104+V105+V106+V107+V108+V110+V111+SUM(V113:V125)</f>
        <v>733.028</v>
      </c>
      <c r="W126" s="984">
        <f>W11+W14+W20+W21+W39+W48+W57+W61+W73+W77+W104+W105+W106+W107+W108+W110+W111+SUM(W113:W125)</f>
        <v>286.245</v>
      </c>
      <c r="X126" s="987">
        <f>X11+X14+X20+X21+X39+X48+X57+X61+X73+X77+X104+X105+X106+X107+X108+X110+X111+SUM(X113:X125)</f>
        <v>6.1</v>
      </c>
      <c r="Y126" s="9"/>
    </row>
    <row r="127" spans="3:25" ht="12.75">
      <c r="C127" s="207">
        <v>117</v>
      </c>
      <c r="D127" s="120" t="s">
        <v>22</v>
      </c>
      <c r="E127" s="108">
        <f aca="true" t="shared" si="13" ref="E127:G131">+I127+M127+Q127+U127</f>
        <v>537.821</v>
      </c>
      <c r="F127" s="208">
        <f t="shared" si="13"/>
        <v>537.821</v>
      </c>
      <c r="G127" s="113">
        <f t="shared" si="13"/>
        <v>467.957</v>
      </c>
      <c r="H127" s="114"/>
      <c r="I127" s="261">
        <f>+J127</f>
        <v>298.69</v>
      </c>
      <c r="J127" s="259">
        <v>298.69</v>
      </c>
      <c r="K127" s="259">
        <v>269.357</v>
      </c>
      <c r="L127" s="262"/>
      <c r="M127" s="261"/>
      <c r="N127" s="259"/>
      <c r="O127" s="259"/>
      <c r="P127" s="260"/>
      <c r="Q127" s="261">
        <f aca="true" t="shared" si="14" ref="Q127:Q156">+R127</f>
        <v>205.631</v>
      </c>
      <c r="R127" s="259">
        <v>205.631</v>
      </c>
      <c r="S127" s="259">
        <v>198.6</v>
      </c>
      <c r="T127" s="263"/>
      <c r="U127" s="261">
        <f aca="true" t="shared" si="15" ref="U127:U149">+V127</f>
        <v>33.5</v>
      </c>
      <c r="V127" s="259">
        <v>33.5</v>
      </c>
      <c r="W127" s="259"/>
      <c r="X127" s="263"/>
      <c r="Y127" s="9"/>
    </row>
    <row r="128" spans="3:25" ht="12.75">
      <c r="C128" s="47">
        <v>118</v>
      </c>
      <c r="D128" s="35" t="s">
        <v>23</v>
      </c>
      <c r="E128" s="36">
        <f t="shared" si="13"/>
        <v>843.856</v>
      </c>
      <c r="F128" s="49">
        <f t="shared" si="13"/>
        <v>843.856</v>
      </c>
      <c r="G128" s="38">
        <f t="shared" si="13"/>
        <v>719.733</v>
      </c>
      <c r="H128" s="39"/>
      <c r="I128" s="215">
        <f>+J128</f>
        <v>507.61</v>
      </c>
      <c r="J128" s="16">
        <v>507.61</v>
      </c>
      <c r="K128" s="16">
        <v>442.221</v>
      </c>
      <c r="L128" s="214"/>
      <c r="M128" s="264"/>
      <c r="N128" s="16"/>
      <c r="O128" s="16"/>
      <c r="P128" s="212"/>
      <c r="Q128" s="215">
        <f t="shared" si="14"/>
        <v>288.246</v>
      </c>
      <c r="R128" s="16">
        <v>288.246</v>
      </c>
      <c r="S128" s="16">
        <v>277.512</v>
      </c>
      <c r="T128" s="11"/>
      <c r="U128" s="215">
        <f t="shared" si="15"/>
        <v>48</v>
      </c>
      <c r="V128" s="16">
        <v>48</v>
      </c>
      <c r="W128" s="16"/>
      <c r="X128" s="11"/>
      <c r="Y128" s="9"/>
    </row>
    <row r="129" spans="3:25" ht="12.75">
      <c r="C129" s="47">
        <v>119</v>
      </c>
      <c r="D129" s="35" t="s">
        <v>24</v>
      </c>
      <c r="E129" s="36">
        <f t="shared" si="13"/>
        <v>398.45300000000003</v>
      </c>
      <c r="F129" s="49">
        <f t="shared" si="13"/>
        <v>398.45300000000003</v>
      </c>
      <c r="G129" s="38">
        <f t="shared" si="13"/>
        <v>317.12</v>
      </c>
      <c r="H129" s="39"/>
      <c r="I129" s="215">
        <f>+J129+L129</f>
        <v>223.985</v>
      </c>
      <c r="J129" s="16">
        <v>223.985</v>
      </c>
      <c r="K129" s="16">
        <v>163.931</v>
      </c>
      <c r="L129" s="11"/>
      <c r="M129" s="264"/>
      <c r="N129" s="16"/>
      <c r="O129" s="16"/>
      <c r="P129" s="212"/>
      <c r="Q129" s="215">
        <f t="shared" si="14"/>
        <v>158.668</v>
      </c>
      <c r="R129" s="16">
        <v>158.668</v>
      </c>
      <c r="S129" s="16">
        <v>153.189</v>
      </c>
      <c r="T129" s="11"/>
      <c r="U129" s="215">
        <f t="shared" si="15"/>
        <v>15.8</v>
      </c>
      <c r="V129" s="16">
        <v>15.8</v>
      </c>
      <c r="W129" s="16"/>
      <c r="X129" s="11"/>
      <c r="Y129" s="9"/>
    </row>
    <row r="130" spans="3:25" ht="12.75">
      <c r="C130" s="47">
        <v>120</v>
      </c>
      <c r="D130" s="35" t="s">
        <v>25</v>
      </c>
      <c r="E130" s="36">
        <f t="shared" si="13"/>
        <v>684.2249999999999</v>
      </c>
      <c r="F130" s="49">
        <f t="shared" si="13"/>
        <v>681.7249999999999</v>
      </c>
      <c r="G130" s="38">
        <f t="shared" si="13"/>
        <v>547.2819999999999</v>
      </c>
      <c r="H130" s="39">
        <f aca="true" t="shared" si="16" ref="E130:H141">+L130+P130+T130+X130</f>
        <v>2.5</v>
      </c>
      <c r="I130" s="215">
        <f>+J130</f>
        <v>314.534</v>
      </c>
      <c r="J130" s="16">
        <v>314.534</v>
      </c>
      <c r="K130" s="16">
        <v>257.912</v>
      </c>
      <c r="L130" s="214"/>
      <c r="M130" s="264"/>
      <c r="N130" s="16"/>
      <c r="O130" s="16"/>
      <c r="P130" s="212"/>
      <c r="Q130" s="215">
        <f>+R130+T130</f>
        <v>303.691</v>
      </c>
      <c r="R130" s="16">
        <v>301.191</v>
      </c>
      <c r="S130" s="16">
        <v>289.37</v>
      </c>
      <c r="T130" s="11">
        <v>2.5</v>
      </c>
      <c r="U130" s="215">
        <f t="shared" si="15"/>
        <v>66</v>
      </c>
      <c r="V130" s="16">
        <v>66</v>
      </c>
      <c r="W130" s="16"/>
      <c r="X130" s="11"/>
      <c r="Y130" s="9"/>
    </row>
    <row r="131" spans="3:25" ht="12.75">
      <c r="C131" s="47">
        <v>121</v>
      </c>
      <c r="D131" s="492" t="s">
        <v>429</v>
      </c>
      <c r="E131" s="36">
        <f t="shared" si="13"/>
        <v>307.132</v>
      </c>
      <c r="F131" s="49">
        <f t="shared" si="13"/>
        <v>307.132</v>
      </c>
      <c r="G131" s="38">
        <f t="shared" si="13"/>
        <v>254.543</v>
      </c>
      <c r="H131" s="39"/>
      <c r="I131" s="215">
        <f>+J131</f>
        <v>168.084</v>
      </c>
      <c r="J131" s="16">
        <v>168.084</v>
      </c>
      <c r="K131" s="16">
        <v>130.17</v>
      </c>
      <c r="L131" s="214"/>
      <c r="M131" s="264"/>
      <c r="N131" s="16"/>
      <c r="O131" s="16"/>
      <c r="P131" s="212"/>
      <c r="Q131" s="215">
        <f t="shared" si="14"/>
        <v>129.248</v>
      </c>
      <c r="R131" s="16">
        <v>129.248</v>
      </c>
      <c r="S131" s="16">
        <v>124.373</v>
      </c>
      <c r="T131" s="11"/>
      <c r="U131" s="215">
        <f t="shared" si="15"/>
        <v>9.8</v>
      </c>
      <c r="V131" s="16">
        <v>9.8</v>
      </c>
      <c r="W131" s="16"/>
      <c r="X131" s="11"/>
      <c r="Y131" s="9"/>
    </row>
    <row r="132" spans="3:25" ht="12.75">
      <c r="C132" s="47">
        <v>122</v>
      </c>
      <c r="D132" s="35" t="s">
        <v>26</v>
      </c>
      <c r="E132" s="36">
        <f t="shared" si="16"/>
        <v>879.984</v>
      </c>
      <c r="F132" s="49">
        <f t="shared" si="16"/>
        <v>879.984</v>
      </c>
      <c r="G132" s="38">
        <f t="shared" si="16"/>
        <v>745.073</v>
      </c>
      <c r="H132" s="39"/>
      <c r="I132" s="215">
        <f>+J132+L132</f>
        <v>493.229</v>
      </c>
      <c r="J132" s="16">
        <v>493.229</v>
      </c>
      <c r="K132" s="16">
        <v>434.942</v>
      </c>
      <c r="L132" s="11"/>
      <c r="M132" s="264"/>
      <c r="N132" s="16"/>
      <c r="O132" s="16"/>
      <c r="P132" s="212"/>
      <c r="Q132" s="215">
        <f t="shared" si="14"/>
        <v>321.805</v>
      </c>
      <c r="R132" s="16">
        <v>321.805</v>
      </c>
      <c r="S132" s="16">
        <v>310.131</v>
      </c>
      <c r="T132" s="11"/>
      <c r="U132" s="215">
        <f>+V132+X132</f>
        <v>64.95</v>
      </c>
      <c r="V132" s="16">
        <v>64.95</v>
      </c>
      <c r="W132" s="16"/>
      <c r="X132" s="11"/>
      <c r="Y132" s="9"/>
    </row>
    <row r="133" spans="3:25" ht="12.75">
      <c r="C133" s="47">
        <v>123</v>
      </c>
      <c r="D133" s="35" t="s">
        <v>27</v>
      </c>
      <c r="E133" s="36">
        <f t="shared" si="16"/>
        <v>899.496</v>
      </c>
      <c r="F133" s="49">
        <f t="shared" si="16"/>
        <v>899.496</v>
      </c>
      <c r="G133" s="38">
        <f t="shared" si="16"/>
        <v>801.2189999999999</v>
      </c>
      <c r="H133" s="39"/>
      <c r="I133" s="215">
        <f>+J133</f>
        <v>238.943</v>
      </c>
      <c r="J133" s="16">
        <v>238.943</v>
      </c>
      <c r="K133" s="16">
        <v>187.188</v>
      </c>
      <c r="L133" s="11"/>
      <c r="M133" s="264"/>
      <c r="N133" s="16"/>
      <c r="O133" s="16"/>
      <c r="P133" s="14"/>
      <c r="Q133" s="215">
        <f t="shared" si="14"/>
        <v>647.753</v>
      </c>
      <c r="R133" s="16">
        <v>647.753</v>
      </c>
      <c r="S133" s="16">
        <v>614.031</v>
      </c>
      <c r="T133" s="11"/>
      <c r="U133" s="215">
        <f>V133+X133</f>
        <v>12.8</v>
      </c>
      <c r="V133" s="16">
        <v>12.8</v>
      </c>
      <c r="W133" s="16"/>
      <c r="X133" s="11"/>
      <c r="Y133" s="9"/>
    </row>
    <row r="134" spans="3:25" ht="12.75">
      <c r="C134" s="47">
        <v>124</v>
      </c>
      <c r="D134" s="492" t="s">
        <v>430</v>
      </c>
      <c r="E134" s="36">
        <f t="shared" si="16"/>
        <v>105.741</v>
      </c>
      <c r="F134" s="49">
        <f t="shared" si="16"/>
        <v>105.741</v>
      </c>
      <c r="G134" s="38">
        <f t="shared" si="16"/>
        <v>96.19999999999999</v>
      </c>
      <c r="H134" s="39"/>
      <c r="I134" s="215">
        <f>+J134</f>
        <v>49.482</v>
      </c>
      <c r="J134" s="16">
        <v>49.482</v>
      </c>
      <c r="K134" s="16">
        <v>46.592</v>
      </c>
      <c r="L134" s="214"/>
      <c r="M134" s="264"/>
      <c r="N134" s="16"/>
      <c r="O134" s="16"/>
      <c r="P134" s="212"/>
      <c r="Q134" s="215">
        <f t="shared" si="14"/>
        <v>51.259</v>
      </c>
      <c r="R134" s="16">
        <v>51.259</v>
      </c>
      <c r="S134" s="16">
        <v>49.608</v>
      </c>
      <c r="T134" s="11"/>
      <c r="U134" s="215">
        <f t="shared" si="15"/>
        <v>5</v>
      </c>
      <c r="V134" s="16">
        <v>5</v>
      </c>
      <c r="W134" s="16"/>
      <c r="X134" s="11"/>
      <c r="Y134" s="9"/>
    </row>
    <row r="135" spans="3:25" ht="12.75">
      <c r="C135" s="47">
        <v>125</v>
      </c>
      <c r="D135" s="35" t="s">
        <v>52</v>
      </c>
      <c r="E135" s="36">
        <f t="shared" si="16"/>
        <v>290.36100000000005</v>
      </c>
      <c r="F135" s="49">
        <f t="shared" si="16"/>
        <v>290.36100000000005</v>
      </c>
      <c r="G135" s="38">
        <f t="shared" si="16"/>
        <v>276.383</v>
      </c>
      <c r="H135" s="39"/>
      <c r="I135" s="215">
        <f>+J135+L135</f>
        <v>66.197</v>
      </c>
      <c r="J135" s="16">
        <v>66.197</v>
      </c>
      <c r="K135" s="16">
        <v>61.99</v>
      </c>
      <c r="L135" s="11"/>
      <c r="M135" s="264"/>
      <c r="N135" s="16"/>
      <c r="O135" s="16"/>
      <c r="P135" s="212"/>
      <c r="Q135" s="215">
        <f t="shared" si="14"/>
        <v>223.864</v>
      </c>
      <c r="R135" s="16">
        <v>223.864</v>
      </c>
      <c r="S135" s="16">
        <v>214.097</v>
      </c>
      <c r="T135" s="11"/>
      <c r="U135" s="215">
        <f t="shared" si="15"/>
        <v>0.3</v>
      </c>
      <c r="V135" s="16">
        <v>0.3</v>
      </c>
      <c r="W135" s="16">
        <v>0.296</v>
      </c>
      <c r="X135" s="11"/>
      <c r="Y135" s="9"/>
    </row>
    <row r="136" spans="3:25" ht="12.75">
      <c r="C136" s="47">
        <v>126</v>
      </c>
      <c r="D136" s="492" t="s">
        <v>282</v>
      </c>
      <c r="E136" s="36">
        <f t="shared" si="16"/>
        <v>18.585</v>
      </c>
      <c r="F136" s="49">
        <f t="shared" si="16"/>
        <v>18.585</v>
      </c>
      <c r="G136" s="38">
        <f t="shared" si="16"/>
        <v>17.429000000000002</v>
      </c>
      <c r="H136" s="39"/>
      <c r="I136" s="215"/>
      <c r="J136" s="16"/>
      <c r="K136" s="16"/>
      <c r="L136" s="214"/>
      <c r="M136" s="293">
        <f>N136+P136</f>
        <v>0.8</v>
      </c>
      <c r="N136" s="16">
        <v>0.8</v>
      </c>
      <c r="O136" s="16">
        <v>0.789</v>
      </c>
      <c r="P136" s="212"/>
      <c r="Q136" s="215">
        <f t="shared" si="14"/>
        <v>17.785</v>
      </c>
      <c r="R136" s="16">
        <v>17.785</v>
      </c>
      <c r="S136" s="16">
        <v>16.64</v>
      </c>
      <c r="T136" s="11"/>
      <c r="U136" s="215"/>
      <c r="V136" s="16"/>
      <c r="W136" s="16"/>
      <c r="X136" s="265"/>
      <c r="Y136" s="9"/>
    </row>
    <row r="137" spans="3:25" ht="12.75">
      <c r="C137" s="47">
        <v>127</v>
      </c>
      <c r="D137" s="35" t="s">
        <v>29</v>
      </c>
      <c r="E137" s="36">
        <f t="shared" si="16"/>
        <v>1952.415</v>
      </c>
      <c r="F137" s="49">
        <f t="shared" si="16"/>
        <v>1947.415</v>
      </c>
      <c r="G137" s="38">
        <f t="shared" si="16"/>
        <v>1620.359</v>
      </c>
      <c r="H137" s="39">
        <f t="shared" si="16"/>
        <v>5</v>
      </c>
      <c r="I137" s="215">
        <f>+J137</f>
        <v>758.297</v>
      </c>
      <c r="J137" s="16">
        <v>758.297</v>
      </c>
      <c r="K137" s="16">
        <v>552.15</v>
      </c>
      <c r="L137" s="214"/>
      <c r="M137" s="264"/>
      <c r="N137" s="16"/>
      <c r="O137" s="16"/>
      <c r="P137" s="212"/>
      <c r="Q137" s="215">
        <f>R137+T137</f>
        <v>1120.118</v>
      </c>
      <c r="R137" s="16">
        <v>1120.118</v>
      </c>
      <c r="S137" s="16">
        <v>1068.209</v>
      </c>
      <c r="T137" s="11"/>
      <c r="U137" s="215">
        <f>+V137+X137</f>
        <v>74</v>
      </c>
      <c r="V137" s="16">
        <v>69</v>
      </c>
      <c r="W137" s="16"/>
      <c r="X137" s="11">
        <v>5</v>
      </c>
      <c r="Y137" s="9"/>
    </row>
    <row r="138" spans="3:25" ht="12.75">
      <c r="C138" s="47">
        <v>128</v>
      </c>
      <c r="D138" s="35" t="s">
        <v>126</v>
      </c>
      <c r="E138" s="36">
        <f t="shared" si="16"/>
        <v>1461.0240000000001</v>
      </c>
      <c r="F138" s="49">
        <f t="shared" si="16"/>
        <v>1452.424</v>
      </c>
      <c r="G138" s="38">
        <f t="shared" si="16"/>
        <v>1284.633</v>
      </c>
      <c r="H138" s="39">
        <f t="shared" si="16"/>
        <v>8.6</v>
      </c>
      <c r="I138" s="215">
        <f>+J138+L138</f>
        <v>427.251</v>
      </c>
      <c r="J138" s="16">
        <v>427.251</v>
      </c>
      <c r="K138" s="16">
        <v>327.071</v>
      </c>
      <c r="L138" s="11"/>
      <c r="M138" s="264"/>
      <c r="N138" s="16"/>
      <c r="O138" s="16"/>
      <c r="P138" s="212"/>
      <c r="Q138" s="215">
        <f>R138+T138</f>
        <v>1015.4730000000001</v>
      </c>
      <c r="R138" s="16">
        <v>1006.873</v>
      </c>
      <c r="S138" s="16">
        <v>957.562</v>
      </c>
      <c r="T138" s="11">
        <v>8.6</v>
      </c>
      <c r="U138" s="215">
        <f t="shared" si="15"/>
        <v>18.3</v>
      </c>
      <c r="V138" s="16">
        <v>18.3</v>
      </c>
      <c r="W138" s="16"/>
      <c r="X138" s="11"/>
      <c r="Y138" s="9"/>
    </row>
    <row r="139" spans="3:25" ht="12.75">
      <c r="C139" s="47">
        <v>129</v>
      </c>
      <c r="D139" s="35" t="s">
        <v>30</v>
      </c>
      <c r="E139" s="36">
        <f t="shared" si="16"/>
        <v>870.644</v>
      </c>
      <c r="F139" s="49">
        <f t="shared" si="16"/>
        <v>870.644</v>
      </c>
      <c r="G139" s="38">
        <f t="shared" si="16"/>
        <v>726.163</v>
      </c>
      <c r="H139" s="39"/>
      <c r="I139" s="215">
        <f>+J139+L139</f>
        <v>347.404</v>
      </c>
      <c r="J139" s="16">
        <v>347.404</v>
      </c>
      <c r="K139" s="16">
        <v>243.006</v>
      </c>
      <c r="L139" s="11"/>
      <c r="M139" s="264"/>
      <c r="N139" s="16"/>
      <c r="O139" s="16"/>
      <c r="P139" s="212"/>
      <c r="Q139" s="215">
        <f t="shared" si="14"/>
        <v>506.24</v>
      </c>
      <c r="R139" s="16">
        <v>506.24</v>
      </c>
      <c r="S139" s="16">
        <v>483.157</v>
      </c>
      <c r="T139" s="11"/>
      <c r="U139" s="215">
        <f>+V139+X139</f>
        <v>17</v>
      </c>
      <c r="V139" s="16">
        <v>17</v>
      </c>
      <c r="W139" s="16"/>
      <c r="X139" s="11"/>
      <c r="Y139" s="9"/>
    </row>
    <row r="140" spans="3:25" ht="12.75">
      <c r="C140" s="47">
        <v>130</v>
      </c>
      <c r="D140" s="35" t="s">
        <v>127</v>
      </c>
      <c r="E140" s="36">
        <f>I140+M140+Q140+U140</f>
        <v>49.017</v>
      </c>
      <c r="F140" s="49">
        <f>J140+N140+R140+V140</f>
        <v>49.017</v>
      </c>
      <c r="G140" s="38">
        <f>K140+O140+S140+W140</f>
        <v>42.877</v>
      </c>
      <c r="H140" s="39"/>
      <c r="I140" s="215">
        <f>J140+L140</f>
        <v>43.017</v>
      </c>
      <c r="J140" s="16">
        <v>43.017</v>
      </c>
      <c r="K140" s="16">
        <v>41.694</v>
      </c>
      <c r="L140" s="11"/>
      <c r="M140" s="264"/>
      <c r="N140" s="16"/>
      <c r="O140" s="16"/>
      <c r="P140" s="14"/>
      <c r="Q140" s="215"/>
      <c r="R140" s="16"/>
      <c r="S140" s="16"/>
      <c r="T140" s="11"/>
      <c r="U140" s="215">
        <f t="shared" si="15"/>
        <v>6</v>
      </c>
      <c r="V140" s="16">
        <v>6</v>
      </c>
      <c r="W140" s="16">
        <v>1.183</v>
      </c>
      <c r="X140" s="11"/>
      <c r="Y140" s="9"/>
    </row>
    <row r="141" spans="3:25" ht="12.75">
      <c r="C141" s="47">
        <v>131</v>
      </c>
      <c r="D141" s="35" t="s">
        <v>31</v>
      </c>
      <c r="E141" s="36">
        <f aca="true" t="shared" si="17" ref="E141:G144">+I141+M141+Q141+U141</f>
        <v>809.044</v>
      </c>
      <c r="F141" s="49">
        <f t="shared" si="17"/>
        <v>808.044</v>
      </c>
      <c r="G141" s="38">
        <f t="shared" si="17"/>
        <v>669.933</v>
      </c>
      <c r="H141" s="39">
        <f t="shared" si="16"/>
        <v>1</v>
      </c>
      <c r="I141" s="215">
        <f>+J141+L141</f>
        <v>318.822</v>
      </c>
      <c r="J141" s="16">
        <v>318.822</v>
      </c>
      <c r="K141" s="16">
        <v>216.253</v>
      </c>
      <c r="L141" s="11"/>
      <c r="M141" s="264"/>
      <c r="N141" s="16"/>
      <c r="O141" s="16"/>
      <c r="P141" s="212"/>
      <c r="Q141" s="215">
        <f>+R141+T141</f>
        <v>474.922</v>
      </c>
      <c r="R141" s="266">
        <v>473.922</v>
      </c>
      <c r="S141" s="16">
        <v>453.68</v>
      </c>
      <c r="T141" s="11">
        <v>1</v>
      </c>
      <c r="U141" s="215">
        <f t="shared" si="15"/>
        <v>15.3</v>
      </c>
      <c r="V141" s="16">
        <v>15.3</v>
      </c>
      <c r="W141" s="16"/>
      <c r="X141" s="11"/>
      <c r="Y141" s="9"/>
    </row>
    <row r="142" spans="3:25" ht="12.75">
      <c r="C142" s="47">
        <v>132</v>
      </c>
      <c r="D142" s="492" t="s">
        <v>431</v>
      </c>
      <c r="E142" s="36">
        <f>+I142+M142+Q142+U142</f>
        <v>502.681</v>
      </c>
      <c r="F142" s="49">
        <f>+J142+N142+R142+V142</f>
        <v>502.681</v>
      </c>
      <c r="G142" s="38">
        <f>+K142+O142+S142+W142</f>
        <v>450.53000000000003</v>
      </c>
      <c r="H142" s="39"/>
      <c r="I142" s="215">
        <f>+J142</f>
        <v>222.56</v>
      </c>
      <c r="J142" s="16">
        <v>222.56</v>
      </c>
      <c r="K142" s="16">
        <v>186.447</v>
      </c>
      <c r="L142" s="11"/>
      <c r="M142" s="264"/>
      <c r="N142" s="16"/>
      <c r="O142" s="16"/>
      <c r="P142" s="212"/>
      <c r="Q142" s="215">
        <f>+R142+T142</f>
        <v>273.121</v>
      </c>
      <c r="R142" s="266">
        <v>273.121</v>
      </c>
      <c r="S142" s="16">
        <v>264.083</v>
      </c>
      <c r="T142" s="11"/>
      <c r="U142" s="215">
        <f t="shared" si="15"/>
        <v>7</v>
      </c>
      <c r="V142" s="16">
        <v>7</v>
      </c>
      <c r="W142" s="16"/>
      <c r="X142" s="11"/>
      <c r="Y142" s="9"/>
    </row>
    <row r="143" spans="3:25" ht="12.75">
      <c r="C143" s="47">
        <v>133</v>
      </c>
      <c r="D143" s="629" t="s">
        <v>129</v>
      </c>
      <c r="E143" s="36">
        <f t="shared" si="17"/>
        <v>214.051</v>
      </c>
      <c r="F143" s="49">
        <f t="shared" si="17"/>
        <v>214.051</v>
      </c>
      <c r="G143" s="38">
        <f t="shared" si="17"/>
        <v>171.593</v>
      </c>
      <c r="H143" s="39"/>
      <c r="I143" s="215">
        <f>+J143</f>
        <v>108.478</v>
      </c>
      <c r="J143" s="16">
        <v>108.478</v>
      </c>
      <c r="K143" s="16">
        <v>78.115</v>
      </c>
      <c r="L143" s="11"/>
      <c r="M143" s="264"/>
      <c r="N143" s="16"/>
      <c r="O143" s="16"/>
      <c r="P143" s="14"/>
      <c r="Q143" s="215">
        <f t="shared" si="14"/>
        <v>96.773</v>
      </c>
      <c r="R143" s="16">
        <v>96.773</v>
      </c>
      <c r="S143" s="16">
        <v>93.478</v>
      </c>
      <c r="T143" s="11"/>
      <c r="U143" s="215">
        <f t="shared" si="15"/>
        <v>8.8</v>
      </c>
      <c r="V143" s="16">
        <v>8.8</v>
      </c>
      <c r="W143" s="16"/>
      <c r="X143" s="11"/>
      <c r="Y143" s="9"/>
    </row>
    <row r="144" spans="3:25" ht="12.75">
      <c r="C144" s="47">
        <v>134</v>
      </c>
      <c r="D144" s="35" t="s">
        <v>130</v>
      </c>
      <c r="E144" s="36">
        <f t="shared" si="17"/>
        <v>45.826</v>
      </c>
      <c r="F144" s="49">
        <f t="shared" si="17"/>
        <v>45.826</v>
      </c>
      <c r="G144" s="38">
        <f t="shared" si="17"/>
        <v>42.765</v>
      </c>
      <c r="H144" s="39"/>
      <c r="I144" s="215">
        <f>+J144</f>
        <v>43.326</v>
      </c>
      <c r="J144" s="16">
        <v>43.326</v>
      </c>
      <c r="K144" s="16">
        <v>42.272</v>
      </c>
      <c r="L144" s="11"/>
      <c r="M144" s="264"/>
      <c r="N144" s="16"/>
      <c r="O144" s="16"/>
      <c r="P144" s="14"/>
      <c r="Q144" s="215"/>
      <c r="R144" s="16"/>
      <c r="S144" s="16"/>
      <c r="T144" s="11"/>
      <c r="U144" s="215">
        <f t="shared" si="15"/>
        <v>2.5</v>
      </c>
      <c r="V144" s="16">
        <v>2.5</v>
      </c>
      <c r="W144" s="16">
        <v>0.493</v>
      </c>
      <c r="X144" s="11"/>
      <c r="Y144" s="9"/>
    </row>
    <row r="145" spans="3:25" ht="12.75">
      <c r="C145" s="47">
        <v>135</v>
      </c>
      <c r="D145" s="35" t="s">
        <v>32</v>
      </c>
      <c r="E145" s="36">
        <f aca="true" t="shared" si="18" ref="E145:G147">I145+M145+Q145+U145</f>
        <v>775.072</v>
      </c>
      <c r="F145" s="49">
        <f t="shared" si="18"/>
        <v>775.072</v>
      </c>
      <c r="G145" s="38">
        <f t="shared" si="18"/>
        <v>655.905</v>
      </c>
      <c r="H145" s="39"/>
      <c r="I145" s="215">
        <f>J145+L145</f>
        <v>292.88</v>
      </c>
      <c r="J145" s="16">
        <v>292.88</v>
      </c>
      <c r="K145" s="16">
        <v>214.534</v>
      </c>
      <c r="L145" s="11"/>
      <c r="M145" s="264"/>
      <c r="N145" s="16"/>
      <c r="O145" s="16"/>
      <c r="P145" s="212"/>
      <c r="Q145" s="215">
        <f t="shared" si="14"/>
        <v>460.192</v>
      </c>
      <c r="R145" s="16">
        <v>460.192</v>
      </c>
      <c r="S145" s="16">
        <v>441.371</v>
      </c>
      <c r="T145" s="11"/>
      <c r="U145" s="215">
        <f t="shared" si="15"/>
        <v>22</v>
      </c>
      <c r="V145" s="16">
        <v>22</v>
      </c>
      <c r="W145" s="16"/>
      <c r="X145" s="11"/>
      <c r="Y145" s="9"/>
    </row>
    <row r="146" spans="3:25" ht="12.75">
      <c r="C146" s="47">
        <v>136</v>
      </c>
      <c r="D146" s="492" t="s">
        <v>432</v>
      </c>
      <c r="E146" s="36">
        <f>+I146+M146+Q146+U146</f>
        <v>259.319</v>
      </c>
      <c r="F146" s="49">
        <f>+J146+N146+R146+V146</f>
        <v>259.319</v>
      </c>
      <c r="G146" s="38">
        <f>+K146+O146+S146+W146</f>
        <v>223.64100000000002</v>
      </c>
      <c r="H146" s="39"/>
      <c r="I146" s="215">
        <f aca="true" t="shared" si="19" ref="I146:I156">+J146</f>
        <v>153.714</v>
      </c>
      <c r="J146" s="16">
        <v>153.714</v>
      </c>
      <c r="K146" s="16">
        <v>130.866</v>
      </c>
      <c r="L146" s="11"/>
      <c r="M146" s="264"/>
      <c r="N146" s="16"/>
      <c r="O146" s="16"/>
      <c r="P146" s="212"/>
      <c r="Q146" s="215">
        <f t="shared" si="14"/>
        <v>95.905</v>
      </c>
      <c r="R146" s="16">
        <v>95.905</v>
      </c>
      <c r="S146" s="16">
        <v>92.775</v>
      </c>
      <c r="T146" s="11"/>
      <c r="U146" s="215">
        <f t="shared" si="15"/>
        <v>9.7</v>
      </c>
      <c r="V146" s="16">
        <v>9.7</v>
      </c>
      <c r="W146" s="16"/>
      <c r="X146" s="11"/>
      <c r="Y146" s="9"/>
    </row>
    <row r="147" spans="3:25" ht="12.75">
      <c r="C147" s="47">
        <v>137</v>
      </c>
      <c r="D147" s="35" t="s">
        <v>131</v>
      </c>
      <c r="E147" s="36">
        <f t="shared" si="18"/>
        <v>43.565</v>
      </c>
      <c r="F147" s="49">
        <f t="shared" si="18"/>
        <v>43.565</v>
      </c>
      <c r="G147" s="38">
        <f t="shared" si="18"/>
        <v>41.528</v>
      </c>
      <c r="H147" s="39"/>
      <c r="I147" s="215">
        <f>J147+L147</f>
        <v>42.065</v>
      </c>
      <c r="J147" s="16">
        <v>42.065</v>
      </c>
      <c r="K147" s="16">
        <v>41.232</v>
      </c>
      <c r="L147" s="11"/>
      <c r="M147" s="264"/>
      <c r="N147" s="16"/>
      <c r="O147" s="16"/>
      <c r="P147" s="14"/>
      <c r="Q147" s="215"/>
      <c r="R147" s="16"/>
      <c r="S147" s="16"/>
      <c r="T147" s="11"/>
      <c r="U147" s="215">
        <f t="shared" si="15"/>
        <v>1.5</v>
      </c>
      <c r="V147" s="16">
        <v>1.5</v>
      </c>
      <c r="W147" s="16">
        <v>0.296</v>
      </c>
      <c r="X147" s="11"/>
      <c r="Y147" s="9"/>
    </row>
    <row r="148" spans="3:25" ht="12.75">
      <c r="C148" s="47">
        <v>138</v>
      </c>
      <c r="D148" s="35" t="s">
        <v>132</v>
      </c>
      <c r="E148" s="36">
        <f aca="true" t="shared" si="20" ref="E148:H158">+I148+M148+Q148+U148</f>
        <v>922.312</v>
      </c>
      <c r="F148" s="49">
        <f t="shared" si="20"/>
        <v>922.312</v>
      </c>
      <c r="G148" s="38">
        <f t="shared" si="20"/>
        <v>731.9169999999999</v>
      </c>
      <c r="H148" s="39"/>
      <c r="I148" s="215">
        <f t="shared" si="19"/>
        <v>404.002</v>
      </c>
      <c r="J148" s="16">
        <v>404.002</v>
      </c>
      <c r="K148" s="16">
        <v>255.265</v>
      </c>
      <c r="L148" s="214"/>
      <c r="M148" s="264"/>
      <c r="N148" s="16"/>
      <c r="O148" s="16"/>
      <c r="P148" s="212"/>
      <c r="Q148" s="215">
        <f t="shared" si="14"/>
        <v>501.45</v>
      </c>
      <c r="R148" s="16">
        <v>501.45</v>
      </c>
      <c r="S148" s="16">
        <v>476.652</v>
      </c>
      <c r="T148" s="214"/>
      <c r="U148" s="215">
        <f t="shared" si="15"/>
        <v>16.86</v>
      </c>
      <c r="V148" s="16">
        <v>16.86</v>
      </c>
      <c r="W148" s="16"/>
      <c r="X148" s="11"/>
      <c r="Y148" s="9"/>
    </row>
    <row r="149" spans="3:24" s="279" customFormat="1" ht="12.75">
      <c r="C149" s="237">
        <v>139</v>
      </c>
      <c r="D149" s="614" t="s">
        <v>46</v>
      </c>
      <c r="E149" s="233">
        <f t="shared" si="20"/>
        <v>411.679</v>
      </c>
      <c r="F149" s="234">
        <f t="shared" si="20"/>
        <v>411.679</v>
      </c>
      <c r="G149" s="163">
        <f t="shared" si="20"/>
        <v>349.81</v>
      </c>
      <c r="H149" s="232"/>
      <c r="I149" s="54">
        <f>J149+L149</f>
        <v>62.283</v>
      </c>
      <c r="J149" s="399">
        <v>62.283</v>
      </c>
      <c r="K149" s="399">
        <v>14.686</v>
      </c>
      <c r="L149" s="15"/>
      <c r="M149" s="293">
        <f>N149+P149</f>
        <v>122.2</v>
      </c>
      <c r="N149" s="163">
        <v>122.2</v>
      </c>
      <c r="O149" s="163">
        <v>119.511</v>
      </c>
      <c r="P149" s="232"/>
      <c r="Q149" s="54">
        <f t="shared" si="14"/>
        <v>221.196</v>
      </c>
      <c r="R149" s="163">
        <v>221.196</v>
      </c>
      <c r="S149" s="163">
        <v>215.613</v>
      </c>
      <c r="T149" s="15"/>
      <c r="U149" s="54">
        <f t="shared" si="15"/>
        <v>6</v>
      </c>
      <c r="V149" s="163">
        <v>6</v>
      </c>
      <c r="W149" s="163"/>
      <c r="X149" s="15"/>
    </row>
    <row r="150" spans="3:25" ht="12.75">
      <c r="C150" s="47">
        <v>140</v>
      </c>
      <c r="D150" s="35" t="s">
        <v>133</v>
      </c>
      <c r="E150" s="36">
        <f t="shared" si="20"/>
        <v>522.731</v>
      </c>
      <c r="F150" s="49">
        <f t="shared" si="20"/>
        <v>522.731</v>
      </c>
      <c r="G150" s="38">
        <f t="shared" si="20"/>
        <v>481.07199999999995</v>
      </c>
      <c r="H150" s="39"/>
      <c r="I150" s="215">
        <f t="shared" si="19"/>
        <v>470.831</v>
      </c>
      <c r="J150" s="16">
        <v>470.831</v>
      </c>
      <c r="K150" s="16">
        <v>453.768</v>
      </c>
      <c r="L150" s="214"/>
      <c r="M150" s="995"/>
      <c r="N150" s="991"/>
      <c r="O150" s="991"/>
      <c r="P150" s="212"/>
      <c r="Q150" s="215">
        <f t="shared" si="14"/>
        <v>21.9</v>
      </c>
      <c r="R150" s="16">
        <v>21.9</v>
      </c>
      <c r="S150" s="16">
        <v>21.587</v>
      </c>
      <c r="T150" s="11"/>
      <c r="U150" s="215">
        <f>+V150+X150</f>
        <v>30</v>
      </c>
      <c r="V150" s="16">
        <v>30</v>
      </c>
      <c r="W150" s="16">
        <v>5.717</v>
      </c>
      <c r="X150" s="11"/>
      <c r="Y150" s="9"/>
    </row>
    <row r="151" spans="3:25" ht="12.75">
      <c r="C151" s="47">
        <v>141</v>
      </c>
      <c r="D151" s="35" t="s">
        <v>434</v>
      </c>
      <c r="E151" s="36">
        <f t="shared" si="20"/>
        <v>169.057</v>
      </c>
      <c r="F151" s="49">
        <f t="shared" si="20"/>
        <v>169.057</v>
      </c>
      <c r="G151" s="38">
        <f t="shared" si="20"/>
        <v>155.237</v>
      </c>
      <c r="H151" s="39"/>
      <c r="I151" s="215">
        <f t="shared" si="19"/>
        <v>143.357</v>
      </c>
      <c r="J151" s="16">
        <v>143.357</v>
      </c>
      <c r="K151" s="16">
        <v>140.156</v>
      </c>
      <c r="L151" s="214"/>
      <c r="M151" s="293"/>
      <c r="N151" s="16"/>
      <c r="O151" s="16"/>
      <c r="P151" s="212"/>
      <c r="Q151" s="215">
        <f t="shared" si="14"/>
        <v>12.7</v>
      </c>
      <c r="R151" s="16">
        <v>12.7</v>
      </c>
      <c r="S151" s="16">
        <v>12.518</v>
      </c>
      <c r="T151" s="11"/>
      <c r="U151" s="215">
        <f>V151+X151</f>
        <v>13</v>
      </c>
      <c r="V151" s="16">
        <v>13</v>
      </c>
      <c r="W151" s="16">
        <v>2.563</v>
      </c>
      <c r="X151" s="11"/>
      <c r="Y151" s="9"/>
    </row>
    <row r="152" spans="3:25" ht="12.75">
      <c r="C152" s="47">
        <v>142</v>
      </c>
      <c r="D152" s="492" t="s">
        <v>433</v>
      </c>
      <c r="E152" s="36">
        <f t="shared" si="20"/>
        <v>245.25400000000002</v>
      </c>
      <c r="F152" s="49">
        <f t="shared" si="20"/>
        <v>245.25400000000002</v>
      </c>
      <c r="G152" s="38">
        <f t="shared" si="20"/>
        <v>223.30399999999997</v>
      </c>
      <c r="H152" s="39"/>
      <c r="I152" s="215">
        <f t="shared" si="19"/>
        <v>230.145</v>
      </c>
      <c r="J152" s="16">
        <v>230.145</v>
      </c>
      <c r="K152" s="16">
        <v>215.527</v>
      </c>
      <c r="L152" s="214"/>
      <c r="M152" s="995"/>
      <c r="N152" s="991"/>
      <c r="O152" s="991"/>
      <c r="P152" s="212"/>
      <c r="Q152" s="215">
        <f t="shared" si="14"/>
        <v>6.809</v>
      </c>
      <c r="R152" s="16">
        <v>6.809</v>
      </c>
      <c r="S152" s="16">
        <v>6.712</v>
      </c>
      <c r="T152" s="11"/>
      <c r="U152" s="215">
        <f>+V152</f>
        <v>8.3</v>
      </c>
      <c r="V152" s="16">
        <v>8.3</v>
      </c>
      <c r="W152" s="16">
        <v>1.065</v>
      </c>
      <c r="X152" s="11"/>
      <c r="Y152" s="9"/>
    </row>
    <row r="153" spans="3:25" ht="12.75">
      <c r="C153" s="47">
        <v>143</v>
      </c>
      <c r="D153" s="614" t="s">
        <v>34</v>
      </c>
      <c r="E153" s="36">
        <f t="shared" si="20"/>
        <v>136.311</v>
      </c>
      <c r="F153" s="49">
        <f t="shared" si="20"/>
        <v>136.311</v>
      </c>
      <c r="G153" s="38">
        <f t="shared" si="20"/>
        <v>103.524</v>
      </c>
      <c r="H153" s="39"/>
      <c r="I153" s="215">
        <f t="shared" si="19"/>
        <v>113.311</v>
      </c>
      <c r="J153" s="16">
        <v>113.311</v>
      </c>
      <c r="K153" s="16">
        <v>103.524</v>
      </c>
      <c r="L153" s="214"/>
      <c r="M153" s="264"/>
      <c r="N153" s="16"/>
      <c r="O153" s="16"/>
      <c r="P153" s="212"/>
      <c r="Q153" s="215"/>
      <c r="R153" s="16"/>
      <c r="S153" s="16"/>
      <c r="T153" s="11"/>
      <c r="U153" s="215">
        <f>V153+X153</f>
        <v>23</v>
      </c>
      <c r="V153" s="16">
        <v>23</v>
      </c>
      <c r="W153" s="16"/>
      <c r="X153" s="11"/>
      <c r="Y153" s="9"/>
    </row>
    <row r="154" spans="3:25" ht="12.75">
      <c r="C154" s="47">
        <v>144</v>
      </c>
      <c r="D154" s="614" t="s">
        <v>35</v>
      </c>
      <c r="E154" s="36">
        <f t="shared" si="20"/>
        <v>120.02199999999999</v>
      </c>
      <c r="F154" s="49">
        <f t="shared" si="20"/>
        <v>120.02199999999999</v>
      </c>
      <c r="G154" s="38">
        <f t="shared" si="20"/>
        <v>114.995</v>
      </c>
      <c r="H154" s="39"/>
      <c r="I154" s="215">
        <f t="shared" si="19"/>
        <v>47.986</v>
      </c>
      <c r="J154" s="16">
        <v>47.986</v>
      </c>
      <c r="K154" s="16">
        <v>44.481</v>
      </c>
      <c r="L154" s="214"/>
      <c r="M154" s="264"/>
      <c r="N154" s="16"/>
      <c r="O154" s="16"/>
      <c r="P154" s="212"/>
      <c r="Q154" s="215">
        <f t="shared" si="14"/>
        <v>71.536</v>
      </c>
      <c r="R154" s="16">
        <v>71.536</v>
      </c>
      <c r="S154" s="16">
        <v>70.514</v>
      </c>
      <c r="T154" s="11"/>
      <c r="U154" s="215">
        <f>V154+X154</f>
        <v>0.5</v>
      </c>
      <c r="V154" s="16">
        <v>0.5</v>
      </c>
      <c r="W154" s="16"/>
      <c r="X154" s="11"/>
      <c r="Y154" s="9"/>
    </row>
    <row r="155" spans="3:25" ht="12.75">
      <c r="C155" s="47">
        <v>145</v>
      </c>
      <c r="D155" s="58" t="s">
        <v>134</v>
      </c>
      <c r="E155" s="36">
        <f t="shared" si="20"/>
        <v>398.27099999999996</v>
      </c>
      <c r="F155" s="49">
        <f>+J155+N155+R155+V155</f>
        <v>398.27099999999996</v>
      </c>
      <c r="G155" s="38">
        <f t="shared" si="20"/>
        <v>340.539</v>
      </c>
      <c r="H155" s="39"/>
      <c r="I155" s="264">
        <f t="shared" si="19"/>
        <v>281.837</v>
      </c>
      <c r="J155" s="267">
        <v>281.837</v>
      </c>
      <c r="K155" s="267">
        <v>245.233</v>
      </c>
      <c r="L155" s="303"/>
      <c r="M155" s="995"/>
      <c r="N155" s="991"/>
      <c r="O155" s="991"/>
      <c r="P155" s="212"/>
      <c r="Q155" s="215">
        <f t="shared" si="14"/>
        <v>98.434</v>
      </c>
      <c r="R155" s="16">
        <v>98.434</v>
      </c>
      <c r="S155" s="16">
        <v>94.695</v>
      </c>
      <c r="T155" s="11"/>
      <c r="U155" s="215">
        <f>V155+X155</f>
        <v>18</v>
      </c>
      <c r="V155" s="16">
        <v>18</v>
      </c>
      <c r="W155" s="16">
        <v>0.611</v>
      </c>
      <c r="X155" s="11"/>
      <c r="Y155" s="9"/>
    </row>
    <row r="156" spans="3:25" ht="15" customHeight="1" thickBot="1">
      <c r="C156" s="47">
        <v>146</v>
      </c>
      <c r="D156" s="74" t="s">
        <v>252</v>
      </c>
      <c r="E156" s="611">
        <f t="shared" si="20"/>
        <v>303.162</v>
      </c>
      <c r="F156" s="75">
        <f t="shared" si="20"/>
        <v>303.162</v>
      </c>
      <c r="G156" s="76">
        <f t="shared" si="20"/>
        <v>269.143</v>
      </c>
      <c r="H156" s="299"/>
      <c r="I156" s="270">
        <f t="shared" si="19"/>
        <v>206.881</v>
      </c>
      <c r="J156" s="268">
        <v>206.881</v>
      </c>
      <c r="K156" s="268">
        <v>182.914</v>
      </c>
      <c r="L156" s="271"/>
      <c r="M156" s="270"/>
      <c r="N156" s="268"/>
      <c r="O156" s="268"/>
      <c r="P156" s="269"/>
      <c r="Q156" s="215">
        <f t="shared" si="14"/>
        <v>89.081</v>
      </c>
      <c r="R156" s="16">
        <v>89.081</v>
      </c>
      <c r="S156" s="16">
        <v>86.229</v>
      </c>
      <c r="T156" s="11"/>
      <c r="U156" s="270">
        <f>V156+X156</f>
        <v>7.2</v>
      </c>
      <c r="V156" s="272">
        <v>7.2</v>
      </c>
      <c r="W156" s="268"/>
      <c r="X156" s="273"/>
      <c r="Y156" s="9"/>
    </row>
    <row r="157" spans="3:25" ht="13.5" customHeight="1" thickBot="1">
      <c r="C157" s="80">
        <v>147</v>
      </c>
      <c r="D157" s="238" t="s">
        <v>785</v>
      </c>
      <c r="E157" s="68">
        <f t="shared" si="20"/>
        <v>15354.143000000002</v>
      </c>
      <c r="F157" s="69">
        <f t="shared" si="20"/>
        <v>15337.043000000001</v>
      </c>
      <c r="G157" s="70">
        <f t="shared" si="20"/>
        <v>13025.952</v>
      </c>
      <c r="H157" s="71">
        <f t="shared" si="20"/>
        <v>17.1</v>
      </c>
      <c r="I157" s="81">
        <f>J157+L157</f>
        <v>7079.201000000002</v>
      </c>
      <c r="J157" s="82">
        <f>SUM(J127:J156)</f>
        <v>7079.201000000002</v>
      </c>
      <c r="K157" s="82">
        <f>SUM(K127:K156)</f>
        <v>5723.496999999999</v>
      </c>
      <c r="L157" s="83"/>
      <c r="M157" s="84">
        <f>N157+P157</f>
        <v>277.03200000000004</v>
      </c>
      <c r="N157" s="82">
        <f>SUM(N127:N156)+N77</f>
        <v>277.03200000000004</v>
      </c>
      <c r="O157" s="82">
        <f>SUM(O127:O156)+O77</f>
        <v>181.174</v>
      </c>
      <c r="P157" s="85"/>
      <c r="Q157" s="81">
        <f>R157+T157</f>
        <v>7436.799999999999</v>
      </c>
      <c r="R157" s="82">
        <f>SUM(R127:R156)+R77+R108</f>
        <v>7424.699999999999</v>
      </c>
      <c r="S157" s="82">
        <f>SUM(S127:S156)+S77+S108</f>
        <v>7109.057000000001</v>
      </c>
      <c r="T157" s="83">
        <f>SUM(T127:T156)+T77+T108</f>
        <v>12.1</v>
      </c>
      <c r="U157" s="81">
        <f>U77+SUM(U127:U156)</f>
        <v>561.1100000000001</v>
      </c>
      <c r="V157" s="82">
        <f>SUM(V127:V156)+V77</f>
        <v>556.1100000000001</v>
      </c>
      <c r="W157" s="82">
        <f>SUM(W127:W156)+W77</f>
        <v>12.224</v>
      </c>
      <c r="X157" s="86">
        <f>SUM(X127:X156)</f>
        <v>5</v>
      </c>
      <c r="Y157" s="9"/>
    </row>
    <row r="158" spans="3:25" ht="13.5" thickBot="1">
      <c r="C158" s="87">
        <v>148</v>
      </c>
      <c r="D158" s="88" t="s">
        <v>53</v>
      </c>
      <c r="E158" s="697">
        <f t="shared" si="20"/>
        <v>33667.109</v>
      </c>
      <c r="F158" s="698">
        <f>+J158+N158+R158+V158</f>
        <v>32740.309</v>
      </c>
      <c r="G158" s="274">
        <f t="shared" si="20"/>
        <v>22497.577999999998</v>
      </c>
      <c r="H158" s="277">
        <f t="shared" si="20"/>
        <v>926.8000000000001</v>
      </c>
      <c r="I158" s="90">
        <f>J158+L158</f>
        <v>19817</v>
      </c>
      <c r="J158" s="274">
        <f>J126+J157</f>
        <v>19812.9</v>
      </c>
      <c r="K158" s="274">
        <f>K126+K157</f>
        <v>12870.829999999998</v>
      </c>
      <c r="L158" s="275">
        <f>L126+L157</f>
        <v>4.1</v>
      </c>
      <c r="M158" s="90">
        <f>N158+P158</f>
        <v>5113.071</v>
      </c>
      <c r="N158" s="274">
        <f>N126+N157</f>
        <v>4213.571</v>
      </c>
      <c r="O158" s="274">
        <f>O126+O157</f>
        <v>2219.2219999999998</v>
      </c>
      <c r="P158" s="274">
        <f>P126+P157</f>
        <v>899.5</v>
      </c>
      <c r="Q158" s="276">
        <f>Q157</f>
        <v>7436.799999999999</v>
      </c>
      <c r="R158" s="277">
        <f>R157</f>
        <v>7424.699999999999</v>
      </c>
      <c r="S158" s="277">
        <f>S157</f>
        <v>7109.057000000001</v>
      </c>
      <c r="T158" s="275">
        <f>T157</f>
        <v>12.1</v>
      </c>
      <c r="U158" s="276">
        <f>U157+U126</f>
        <v>1300.238</v>
      </c>
      <c r="V158" s="277">
        <f>V126+V157</f>
        <v>1289.1380000000001</v>
      </c>
      <c r="W158" s="277">
        <f>W126+W157</f>
        <v>298.469</v>
      </c>
      <c r="X158" s="275">
        <f>X126+X157</f>
        <v>11.1</v>
      </c>
      <c r="Y158" s="9"/>
    </row>
    <row r="159" spans="9:25" ht="12.75">
      <c r="I159" s="9"/>
      <c r="J159" s="9"/>
      <c r="K159" s="9"/>
      <c r="L159" s="9"/>
      <c r="M159" s="9"/>
      <c r="N159" s="9"/>
      <c r="O159" s="9"/>
      <c r="P159" s="9"/>
      <c r="Q159" s="9"/>
      <c r="R159" s="9"/>
      <c r="S159" s="9"/>
      <c r="T159" s="9"/>
      <c r="U159" s="9"/>
      <c r="V159" s="9"/>
      <c r="W159" s="9"/>
      <c r="X159" s="9"/>
      <c r="Y159" s="9"/>
    </row>
    <row r="160" spans="9:25" ht="12.75">
      <c r="I160" s="9"/>
      <c r="J160" s="973"/>
      <c r="K160" s="9"/>
      <c r="L160" s="9"/>
      <c r="M160" s="9"/>
      <c r="N160" s="9"/>
      <c r="O160" s="9"/>
      <c r="P160" s="9"/>
      <c r="Q160" s="9"/>
      <c r="R160" s="9"/>
      <c r="S160" s="9"/>
      <c r="T160" s="9"/>
      <c r="U160" s="9"/>
      <c r="V160" s="9"/>
      <c r="W160" s="9"/>
      <c r="X160" s="9"/>
      <c r="Y160" s="9"/>
    </row>
    <row r="161" spans="4:25" ht="12.75">
      <c r="D161" s="6" t="s">
        <v>135</v>
      </c>
      <c r="I161" s="9"/>
      <c r="J161" s="9"/>
      <c r="K161" s="9"/>
      <c r="L161" s="9"/>
      <c r="M161" s="9"/>
      <c r="N161" s="9"/>
      <c r="O161" s="9"/>
      <c r="P161" s="9"/>
      <c r="Q161" s="9"/>
      <c r="R161" s="9"/>
      <c r="S161" s="9"/>
      <c r="T161" s="9"/>
      <c r="U161" s="9"/>
      <c r="V161" s="9"/>
      <c r="W161" s="9"/>
      <c r="X161" s="9"/>
      <c r="Y161" s="9"/>
    </row>
    <row r="162" spans="4:25" ht="25.5">
      <c r="D162" s="582" t="s">
        <v>416</v>
      </c>
      <c r="I162" s="9"/>
      <c r="J162" s="9"/>
      <c r="K162" s="9"/>
      <c r="L162" s="9"/>
      <c r="M162" s="9"/>
      <c r="N162" s="9"/>
      <c r="O162" s="9"/>
      <c r="P162" s="9"/>
      <c r="Q162" s="9"/>
      <c r="R162" s="9"/>
      <c r="S162" s="9"/>
      <c r="T162" s="9"/>
      <c r="U162" s="9"/>
      <c r="V162" s="9"/>
      <c r="W162" s="9"/>
      <c r="X162" s="9"/>
      <c r="Y162" s="9"/>
    </row>
    <row r="163" spans="4:25" ht="12.75">
      <c r="D163" s="487" t="s">
        <v>436</v>
      </c>
      <c r="I163" s="9"/>
      <c r="J163" s="9"/>
      <c r="K163" s="9"/>
      <c r="L163" s="9"/>
      <c r="M163" s="9"/>
      <c r="N163" s="9"/>
      <c r="O163" s="9"/>
      <c r="P163" s="9"/>
      <c r="Q163" s="9"/>
      <c r="R163" s="9"/>
      <c r="S163" s="9"/>
      <c r="T163" s="9"/>
      <c r="U163" s="9"/>
      <c r="V163" s="9"/>
      <c r="W163" s="9"/>
      <c r="X163" s="9"/>
      <c r="Y163" s="9"/>
    </row>
    <row r="164" ht="12.75">
      <c r="D164" s="6" t="s">
        <v>136</v>
      </c>
    </row>
  </sheetData>
  <sheetProtection/>
  <mergeCells count="25">
    <mergeCell ref="T9:T10"/>
    <mergeCell ref="V9:W9"/>
    <mergeCell ref="X9:X10"/>
    <mergeCell ref="N8:P8"/>
    <mergeCell ref="Q8:Q10"/>
    <mergeCell ref="R8:T8"/>
    <mergeCell ref="U8:U10"/>
    <mergeCell ref="V8:X8"/>
    <mergeCell ref="N9:O9"/>
    <mergeCell ref="C8:C10"/>
    <mergeCell ref="D8:D10"/>
    <mergeCell ref="E8:E10"/>
    <mergeCell ref="F8:H8"/>
    <mergeCell ref="I8:I10"/>
    <mergeCell ref="R9:S9"/>
    <mergeCell ref="J8:L8"/>
    <mergeCell ref="F9:G9"/>
    <mergeCell ref="H9:H10"/>
    <mergeCell ref="J9:K9"/>
    <mergeCell ref="L9:L10"/>
    <mergeCell ref="H2:L2"/>
    <mergeCell ref="D5:Q5"/>
    <mergeCell ref="E6:K6"/>
    <mergeCell ref="M8:M10"/>
    <mergeCell ref="P9:P10"/>
  </mergeCells>
  <printOptions/>
  <pageMargins left="0.7480314960629921" right="0" top="0.7874015748031497" bottom="0.4724409448818898" header="0.5118110236220472" footer="0.5118110236220472"/>
  <pageSetup fitToHeight="0"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7" t="s">
        <v>36</v>
      </c>
    </row>
    <row r="3" spans="3:22" ht="12.75">
      <c r="C3" s="1031" t="s">
        <v>238</v>
      </c>
      <c r="D3" s="1031"/>
      <c r="E3" s="1031"/>
      <c r="F3" s="1031"/>
      <c r="G3" s="1031"/>
      <c r="H3" s="1031"/>
      <c r="I3" s="1031"/>
      <c r="J3" s="1031"/>
      <c r="P3" s="17"/>
      <c r="R3" s="13" t="s">
        <v>239</v>
      </c>
      <c r="S3" s="4"/>
      <c r="T3" s="4"/>
      <c r="U3" s="5"/>
      <c r="V3" s="5"/>
    </row>
    <row r="4" spans="2:18" ht="12.75">
      <c r="B4" s="98"/>
      <c r="C4" s="1031" t="s">
        <v>137</v>
      </c>
      <c r="D4" s="1031"/>
      <c r="E4" s="1031"/>
      <c r="F4" s="1031"/>
      <c r="G4" s="1031"/>
      <c r="H4" s="1031"/>
      <c r="I4" s="1031"/>
      <c r="P4" s="13"/>
      <c r="Q4" s="4"/>
      <c r="R4" s="17" t="s">
        <v>138</v>
      </c>
    </row>
    <row r="5" spans="16:20" ht="13.5" thickBot="1">
      <c r="P5" s="17"/>
      <c r="T5" s="10" t="s">
        <v>139</v>
      </c>
    </row>
    <row r="6" spans="1:22" ht="12.75">
      <c r="A6" s="1051"/>
      <c r="B6" s="1052" t="s">
        <v>58</v>
      </c>
      <c r="C6" s="1055" t="s">
        <v>59</v>
      </c>
      <c r="D6" s="1058" t="s">
        <v>60</v>
      </c>
      <c r="E6" s="1058"/>
      <c r="F6" s="1059"/>
      <c r="G6" s="1055" t="s">
        <v>61</v>
      </c>
      <c r="H6" s="1058" t="s">
        <v>60</v>
      </c>
      <c r="I6" s="1058"/>
      <c r="J6" s="1046"/>
      <c r="K6" s="1062" t="s">
        <v>240</v>
      </c>
      <c r="L6" s="1058" t="s">
        <v>60</v>
      </c>
      <c r="M6" s="1058"/>
      <c r="N6" s="1059"/>
      <c r="O6" s="1062" t="s">
        <v>62</v>
      </c>
      <c r="P6" s="1058" t="s">
        <v>60</v>
      </c>
      <c r="Q6" s="1058"/>
      <c r="R6" s="1059"/>
      <c r="S6" s="1062" t="s">
        <v>63</v>
      </c>
      <c r="T6" s="1058" t="s">
        <v>60</v>
      </c>
      <c r="U6" s="1058"/>
      <c r="V6" s="1059"/>
    </row>
    <row r="7" spans="1:22" ht="12.75">
      <c r="A7" s="1008"/>
      <c r="B7" s="1053"/>
      <c r="C7" s="1056"/>
      <c r="D7" s="1060" t="s">
        <v>64</v>
      </c>
      <c r="E7" s="1060"/>
      <c r="F7" s="1061" t="s">
        <v>65</v>
      </c>
      <c r="G7" s="1056"/>
      <c r="H7" s="1060" t="s">
        <v>64</v>
      </c>
      <c r="I7" s="1060"/>
      <c r="J7" s="1048" t="s">
        <v>65</v>
      </c>
      <c r="K7" s="1063"/>
      <c r="L7" s="1060" t="s">
        <v>64</v>
      </c>
      <c r="M7" s="1060"/>
      <c r="N7" s="1061" t="s">
        <v>65</v>
      </c>
      <c r="O7" s="1063"/>
      <c r="P7" s="1060" t="s">
        <v>64</v>
      </c>
      <c r="Q7" s="1060"/>
      <c r="R7" s="1061" t="s">
        <v>65</v>
      </c>
      <c r="S7" s="1063"/>
      <c r="T7" s="1060" t="s">
        <v>64</v>
      </c>
      <c r="U7" s="1060"/>
      <c r="V7" s="1061" t="s">
        <v>65</v>
      </c>
    </row>
    <row r="8" spans="1:22" ht="48.75" thickBot="1">
      <c r="A8" s="1008"/>
      <c r="B8" s="1054"/>
      <c r="C8" s="1057"/>
      <c r="D8" s="99" t="s">
        <v>59</v>
      </c>
      <c r="E8" s="100" t="s">
        <v>66</v>
      </c>
      <c r="F8" s="1025"/>
      <c r="G8" s="1057"/>
      <c r="H8" s="99" t="s">
        <v>59</v>
      </c>
      <c r="I8" s="100" t="s">
        <v>66</v>
      </c>
      <c r="J8" s="1035"/>
      <c r="K8" s="1064"/>
      <c r="L8" s="99" t="s">
        <v>59</v>
      </c>
      <c r="M8" s="100" t="s">
        <v>66</v>
      </c>
      <c r="N8" s="1025"/>
      <c r="O8" s="1064"/>
      <c r="P8" s="99" t="s">
        <v>59</v>
      </c>
      <c r="Q8" s="100" t="s">
        <v>66</v>
      </c>
      <c r="R8" s="1025"/>
      <c r="S8" s="1064"/>
      <c r="T8" s="99" t="s">
        <v>59</v>
      </c>
      <c r="U8" s="100" t="s">
        <v>66</v>
      </c>
      <c r="V8" s="1025"/>
    </row>
    <row r="9" spans="1:22" ht="30.75" thickBot="1">
      <c r="A9" s="101">
        <v>1</v>
      </c>
      <c r="B9" s="102" t="s">
        <v>140</v>
      </c>
      <c r="C9" s="92">
        <f aca="true" t="shared" si="0" ref="C9:F25">G9+K9+O9+S9</f>
        <v>0</v>
      </c>
      <c r="D9" s="89">
        <f t="shared" si="0"/>
        <v>0</v>
      </c>
      <c r="E9" s="89">
        <f t="shared" si="0"/>
        <v>0</v>
      </c>
      <c r="F9" s="92">
        <f t="shared" si="0"/>
        <v>0</v>
      </c>
      <c r="G9" s="103">
        <f>G13+G17+G18+G20+G25+G28+G31+SUM(G33:G43)+G23+G10</f>
        <v>0</v>
      </c>
      <c r="H9" s="104">
        <f>H13+H17+H18+H20+H25+H28+H31+SUM(H33:H43)+H23+H10</f>
        <v>0</v>
      </c>
      <c r="I9" s="104">
        <f>I13+I17+I18+I20+I25+I28+I31+SUM(I33:I43)+I23+I10</f>
        <v>0</v>
      </c>
      <c r="J9" s="105">
        <f>J13+J17+J18+J20+J25+J28+J31+SUM(J33:J43)+J23+J10</f>
        <v>0</v>
      </c>
      <c r="K9" s="104">
        <f>K13+K17+K18+K20+K25+K28+K31+SUM(K33:K43)</f>
        <v>0</v>
      </c>
      <c r="L9" s="89">
        <f>L13+L18+SUM(L33:L43)</f>
        <v>0</v>
      </c>
      <c r="M9" s="89">
        <f>M13+M17+M18+M20+M25+M28+M31+SUM(M33:M43)</f>
        <v>0</v>
      </c>
      <c r="N9" s="93"/>
      <c r="O9" s="103"/>
      <c r="P9" s="89"/>
      <c r="Q9" s="89"/>
      <c r="R9" s="95"/>
      <c r="S9" s="103">
        <f>S13+S17+S18+S20+S25+S28+S31+SUM(S33:S43)</f>
        <v>0</v>
      </c>
      <c r="T9" s="89">
        <f>T20+SUM(T34:T43)</f>
        <v>0</v>
      </c>
      <c r="U9" s="89">
        <f>U20+SUM(U34:U43)</f>
        <v>0</v>
      </c>
      <c r="V9" s="95"/>
    </row>
    <row r="10" spans="1:22" ht="12.75">
      <c r="A10" s="106">
        <v>2</v>
      </c>
      <c r="B10" s="107" t="s">
        <v>67</v>
      </c>
      <c r="C10" s="108">
        <f t="shared" si="0"/>
        <v>0</v>
      </c>
      <c r="D10" s="108">
        <f>H10+L10+P10+T10</f>
        <v>0</v>
      </c>
      <c r="E10" s="108">
        <f>I10+M10+Q10+U10</f>
        <v>0</v>
      </c>
      <c r="F10" s="109"/>
      <c r="G10" s="110">
        <f>G11+G12</f>
        <v>0</v>
      </c>
      <c r="H10" s="111">
        <f>H11+H12</f>
        <v>0</v>
      </c>
      <c r="I10" s="111">
        <f>I11+I12</f>
        <v>0</v>
      </c>
      <c r="J10" s="112"/>
      <c r="K10" s="108"/>
      <c r="L10" s="113"/>
      <c r="M10" s="113"/>
      <c r="N10" s="114"/>
      <c r="O10" s="115"/>
      <c r="P10" s="113"/>
      <c r="Q10" s="113"/>
      <c r="R10" s="116"/>
      <c r="S10" s="115"/>
      <c r="T10" s="113"/>
      <c r="U10" s="113"/>
      <c r="V10" s="116"/>
    </row>
    <row r="11" spans="1:22" ht="12.75">
      <c r="A11" s="106">
        <v>3</v>
      </c>
      <c r="B11" s="26" t="s">
        <v>68</v>
      </c>
      <c r="C11" s="27">
        <f t="shared" si="0"/>
        <v>0</v>
      </c>
      <c r="D11" s="27">
        <f>H11+L11+P11+T11</f>
        <v>0</v>
      </c>
      <c r="E11" s="27">
        <f>I11+M11+Q11+U11</f>
        <v>0</v>
      </c>
      <c r="F11" s="28"/>
      <c r="G11" s="29">
        <f>H11+J11</f>
        <v>0</v>
      </c>
      <c r="H11" s="30"/>
      <c r="I11" s="30"/>
      <c r="J11" s="116"/>
      <c r="K11" s="117"/>
      <c r="L11" s="113"/>
      <c r="M11" s="113"/>
      <c r="N11" s="117"/>
      <c r="O11" s="118"/>
      <c r="P11" s="113"/>
      <c r="Q11" s="113"/>
      <c r="R11" s="119"/>
      <c r="S11" s="118"/>
      <c r="T11" s="113"/>
      <c r="U11" s="113"/>
      <c r="V11" s="119"/>
    </row>
    <row r="12" spans="1:22" ht="12.75">
      <c r="A12" s="106">
        <v>4</v>
      </c>
      <c r="B12" s="31" t="s">
        <v>69</v>
      </c>
      <c r="C12" s="27">
        <f t="shared" si="0"/>
        <v>0</v>
      </c>
      <c r="D12" s="27">
        <f t="shared" si="0"/>
        <v>0</v>
      </c>
      <c r="E12" s="32">
        <f t="shared" si="0"/>
        <v>0</v>
      </c>
      <c r="F12" s="28"/>
      <c r="G12" s="29">
        <f>H12+J12</f>
        <v>0</v>
      </c>
      <c r="H12" s="33"/>
      <c r="I12" s="30"/>
      <c r="J12" s="116"/>
      <c r="K12" s="117"/>
      <c r="L12" s="113"/>
      <c r="M12" s="113"/>
      <c r="N12" s="117"/>
      <c r="O12" s="118"/>
      <c r="P12" s="113"/>
      <c r="Q12" s="113"/>
      <c r="R12" s="119"/>
      <c r="S12" s="118"/>
      <c r="T12" s="113"/>
      <c r="U12" s="113"/>
      <c r="V12" s="119"/>
    </row>
    <row r="13" spans="1:22" ht="12.75">
      <c r="A13" s="106">
        <v>5</v>
      </c>
      <c r="B13" s="120" t="s">
        <v>141</v>
      </c>
      <c r="C13" s="108">
        <f t="shared" si="0"/>
        <v>0</v>
      </c>
      <c r="D13" s="113">
        <f aca="true" t="shared" si="1" ref="D13:J13">SUM(D14:D16)</f>
        <v>0</v>
      </c>
      <c r="E13" s="113">
        <f t="shared" si="1"/>
        <v>0</v>
      </c>
      <c r="F13" s="114">
        <f t="shared" si="1"/>
        <v>0</v>
      </c>
      <c r="G13" s="115">
        <f t="shared" si="1"/>
        <v>0</v>
      </c>
      <c r="H13" s="113">
        <f t="shared" si="1"/>
        <v>0</v>
      </c>
      <c r="I13" s="113">
        <f t="shared" si="1"/>
        <v>0</v>
      </c>
      <c r="J13" s="116">
        <f t="shared" si="1"/>
        <v>0</v>
      </c>
      <c r="K13" s="117">
        <f>K14+K15+K16</f>
        <v>0</v>
      </c>
      <c r="L13" s="38">
        <f>L14+L15+L16</f>
        <v>0</v>
      </c>
      <c r="M13" s="38">
        <f>M14+M15+M16</f>
        <v>0</v>
      </c>
      <c r="N13" s="117"/>
      <c r="O13" s="118"/>
      <c r="P13" s="113"/>
      <c r="Q13" s="113"/>
      <c r="R13" s="119"/>
      <c r="S13" s="118"/>
      <c r="T13" s="113"/>
      <c r="U13" s="113"/>
      <c r="V13" s="119"/>
    </row>
    <row r="14" spans="1:22" ht="12.75">
      <c r="A14" s="121">
        <f>+A13+1</f>
        <v>6</v>
      </c>
      <c r="B14" s="56" t="s">
        <v>142</v>
      </c>
      <c r="C14" s="27">
        <f t="shared" si="0"/>
        <v>0</v>
      </c>
      <c r="D14" s="32">
        <f t="shared" si="0"/>
        <v>0</v>
      </c>
      <c r="E14" s="32">
        <f t="shared" si="0"/>
        <v>0</v>
      </c>
      <c r="F14" s="32">
        <f t="shared" si="0"/>
        <v>0</v>
      </c>
      <c r="G14" s="29">
        <f aca="true" t="shared" si="2" ref="G14:G24">H14+J14</f>
        <v>0</v>
      </c>
      <c r="H14" s="32"/>
      <c r="I14" s="122"/>
      <c r="J14" s="123"/>
      <c r="K14" s="27">
        <f>L14+N14</f>
        <v>0</v>
      </c>
      <c r="L14" s="124"/>
      <c r="M14" s="122"/>
      <c r="N14" s="125"/>
      <c r="O14" s="126"/>
      <c r="P14" s="124"/>
      <c r="Q14" s="124"/>
      <c r="R14" s="123"/>
      <c r="S14" s="29"/>
      <c r="T14" s="124"/>
      <c r="U14" s="124"/>
      <c r="V14" s="123"/>
    </row>
    <row r="15" spans="1:22" ht="12.75">
      <c r="A15" s="121">
        <v>7</v>
      </c>
      <c r="B15" s="56" t="s">
        <v>143</v>
      </c>
      <c r="C15" s="27">
        <f t="shared" si="0"/>
        <v>0</v>
      </c>
      <c r="D15" s="124">
        <f t="shared" si="0"/>
        <v>0</v>
      </c>
      <c r="E15" s="124"/>
      <c r="F15" s="114"/>
      <c r="G15" s="29">
        <f t="shared" si="2"/>
        <v>0</v>
      </c>
      <c r="H15" s="124"/>
      <c r="I15" s="124"/>
      <c r="J15" s="123"/>
      <c r="K15" s="36"/>
      <c r="L15" s="124"/>
      <c r="M15" s="124"/>
      <c r="N15" s="125"/>
      <c r="O15" s="126"/>
      <c r="P15" s="124"/>
      <c r="Q15" s="124"/>
      <c r="R15" s="123"/>
      <c r="S15" s="126"/>
      <c r="T15" s="124"/>
      <c r="U15" s="124"/>
      <c r="V15" s="123"/>
    </row>
    <row r="16" spans="1:22" ht="12.75">
      <c r="A16" s="121">
        <f>+A15+1</f>
        <v>8</v>
      </c>
      <c r="B16" s="56" t="s">
        <v>144</v>
      </c>
      <c r="C16" s="27">
        <f t="shared" si="0"/>
        <v>0</v>
      </c>
      <c r="D16" s="124">
        <f t="shared" si="0"/>
        <v>0</v>
      </c>
      <c r="E16" s="124"/>
      <c r="F16" s="114"/>
      <c r="G16" s="29">
        <f t="shared" si="2"/>
        <v>0</v>
      </c>
      <c r="H16" s="124"/>
      <c r="I16" s="124"/>
      <c r="J16" s="123"/>
      <c r="K16" s="36"/>
      <c r="L16" s="124"/>
      <c r="M16" s="124"/>
      <c r="N16" s="125"/>
      <c r="O16" s="126"/>
      <c r="P16" s="124"/>
      <c r="Q16" s="124"/>
      <c r="R16" s="123"/>
      <c r="S16" s="126"/>
      <c r="T16" s="124"/>
      <c r="U16" s="124"/>
      <c r="V16" s="123"/>
    </row>
    <row r="17" spans="1:22" ht="12.75">
      <c r="A17" s="121">
        <v>9</v>
      </c>
      <c r="B17" s="35" t="s">
        <v>145</v>
      </c>
      <c r="C17" s="36">
        <f t="shared" si="0"/>
        <v>0</v>
      </c>
      <c r="D17" s="38">
        <f t="shared" si="0"/>
        <v>0</v>
      </c>
      <c r="E17" s="38">
        <f>I17+M17+Q17+U17</f>
        <v>0</v>
      </c>
      <c r="F17" s="125"/>
      <c r="G17" s="40">
        <f t="shared" si="2"/>
        <v>0</v>
      </c>
      <c r="H17" s="38"/>
      <c r="I17" s="38"/>
      <c r="J17" s="123"/>
      <c r="K17" s="36"/>
      <c r="L17" s="124"/>
      <c r="M17" s="124"/>
      <c r="N17" s="125"/>
      <c r="O17" s="126"/>
      <c r="P17" s="124"/>
      <c r="Q17" s="124"/>
      <c r="R17" s="123"/>
      <c r="S17" s="126"/>
      <c r="T17" s="124"/>
      <c r="U17" s="124"/>
      <c r="V17" s="123"/>
    </row>
    <row r="18" spans="1:22" ht="12.75">
      <c r="A18" s="121">
        <v>10</v>
      </c>
      <c r="B18" s="35" t="s">
        <v>146</v>
      </c>
      <c r="C18" s="36">
        <f t="shared" si="0"/>
        <v>0</v>
      </c>
      <c r="D18" s="38">
        <f t="shared" si="0"/>
        <v>0</v>
      </c>
      <c r="E18" s="38"/>
      <c r="F18" s="125"/>
      <c r="G18" s="40"/>
      <c r="H18" s="127"/>
      <c r="I18" s="38"/>
      <c r="J18" s="128"/>
      <c r="K18" s="127">
        <f>K19</f>
        <v>0</v>
      </c>
      <c r="L18" s="38">
        <f>L19</f>
        <v>0</v>
      </c>
      <c r="M18" s="124"/>
      <c r="N18" s="125"/>
      <c r="O18" s="126"/>
      <c r="P18" s="124"/>
      <c r="Q18" s="124"/>
      <c r="R18" s="123"/>
      <c r="S18" s="126"/>
      <c r="T18" s="124"/>
      <c r="U18" s="124"/>
      <c r="V18" s="123"/>
    </row>
    <row r="19" spans="1:22" ht="12.75">
      <c r="A19" s="121">
        <v>11</v>
      </c>
      <c r="B19" s="56" t="s">
        <v>147</v>
      </c>
      <c r="C19" s="27">
        <f t="shared" si="0"/>
        <v>0</v>
      </c>
      <c r="D19" s="32">
        <f t="shared" si="0"/>
        <v>0</v>
      </c>
      <c r="E19" s="38"/>
      <c r="F19" s="125"/>
      <c r="G19" s="29"/>
      <c r="H19" s="53"/>
      <c r="I19" s="38"/>
      <c r="J19" s="128"/>
      <c r="K19" s="53">
        <f>L19+M19+N19</f>
        <v>0</v>
      </c>
      <c r="L19" s="124"/>
      <c r="M19" s="124"/>
      <c r="N19" s="125"/>
      <c r="O19" s="126"/>
      <c r="P19" s="124"/>
      <c r="Q19" s="124"/>
      <c r="R19" s="123"/>
      <c r="S19" s="126"/>
      <c r="T19" s="124"/>
      <c r="U19" s="124"/>
      <c r="V19" s="123"/>
    </row>
    <row r="20" spans="1:22" ht="12.75">
      <c r="A20" s="121">
        <v>12</v>
      </c>
      <c r="B20" s="35" t="s">
        <v>49</v>
      </c>
      <c r="C20" s="36">
        <f t="shared" si="0"/>
        <v>0</v>
      </c>
      <c r="D20" s="38">
        <f t="shared" si="0"/>
        <v>0</v>
      </c>
      <c r="E20" s="38"/>
      <c r="F20" s="39"/>
      <c r="G20" s="51">
        <f t="shared" si="2"/>
        <v>0</v>
      </c>
      <c r="H20" s="38">
        <f>H21+H22</f>
        <v>0</v>
      </c>
      <c r="I20" s="38"/>
      <c r="J20" s="52"/>
      <c r="K20" s="127"/>
      <c r="L20" s="38"/>
      <c r="M20" s="38"/>
      <c r="N20" s="127"/>
      <c r="O20" s="51"/>
      <c r="P20" s="38"/>
      <c r="Q20" s="38"/>
      <c r="R20" s="52"/>
      <c r="S20" s="51">
        <f>S21+S22</f>
        <v>0</v>
      </c>
      <c r="T20" s="38">
        <f>T21+T22</f>
        <v>0</v>
      </c>
      <c r="U20" s="38"/>
      <c r="V20" s="41"/>
    </row>
    <row r="21" spans="1:22" ht="12.75">
      <c r="A21" s="121">
        <v>13</v>
      </c>
      <c r="B21" s="56" t="s">
        <v>148</v>
      </c>
      <c r="C21" s="27">
        <f t="shared" si="0"/>
        <v>0</v>
      </c>
      <c r="D21" s="124">
        <f t="shared" si="0"/>
        <v>0</v>
      </c>
      <c r="E21" s="124"/>
      <c r="F21" s="125"/>
      <c r="G21" s="29">
        <f t="shared" si="2"/>
        <v>0</v>
      </c>
      <c r="H21" s="124"/>
      <c r="I21" s="124"/>
      <c r="J21" s="123"/>
      <c r="K21" s="36"/>
      <c r="L21" s="125"/>
      <c r="M21" s="124"/>
      <c r="N21" s="125"/>
      <c r="O21" s="126"/>
      <c r="P21" s="124"/>
      <c r="Q21" s="124"/>
      <c r="R21" s="123"/>
      <c r="S21" s="126"/>
      <c r="T21" s="124"/>
      <c r="U21" s="124"/>
      <c r="V21" s="123"/>
    </row>
    <row r="22" spans="1:22" ht="15.75">
      <c r="A22" s="121">
        <v>14</v>
      </c>
      <c r="B22" s="56" t="s">
        <v>149</v>
      </c>
      <c r="C22" s="27">
        <f t="shared" si="0"/>
        <v>0</v>
      </c>
      <c r="D22" s="124">
        <f t="shared" si="0"/>
        <v>0</v>
      </c>
      <c r="E22" s="124"/>
      <c r="F22" s="125"/>
      <c r="G22" s="129"/>
      <c r="H22" s="124"/>
      <c r="I22" s="124"/>
      <c r="J22" s="123"/>
      <c r="K22" s="130"/>
      <c r="L22" s="125"/>
      <c r="M22" s="124"/>
      <c r="N22" s="125"/>
      <c r="O22" s="126"/>
      <c r="P22" s="124"/>
      <c r="Q22" s="124"/>
      <c r="R22" s="123"/>
      <c r="S22" s="29">
        <f>T22+V22</f>
        <v>0</v>
      </c>
      <c r="T22" s="124"/>
      <c r="U22" s="124"/>
      <c r="V22" s="123"/>
    </row>
    <row r="23" spans="1:22" ht="12.75">
      <c r="A23" s="121">
        <v>15</v>
      </c>
      <c r="B23" s="35" t="s">
        <v>150</v>
      </c>
      <c r="C23" s="36">
        <f t="shared" si="0"/>
        <v>0</v>
      </c>
      <c r="D23" s="38">
        <f t="shared" si="0"/>
        <v>0</v>
      </c>
      <c r="E23" s="38">
        <f t="shared" si="0"/>
        <v>0</v>
      </c>
      <c r="F23" s="39"/>
      <c r="G23" s="40">
        <f t="shared" si="2"/>
        <v>0</v>
      </c>
      <c r="H23" s="38">
        <f>H24</f>
        <v>0</v>
      </c>
      <c r="I23" s="38">
        <f>I24</f>
        <v>0</v>
      </c>
      <c r="J23" s="128"/>
      <c r="K23" s="131"/>
      <c r="L23" s="125"/>
      <c r="M23" s="124"/>
      <c r="N23" s="125"/>
      <c r="O23" s="126"/>
      <c r="P23" s="124"/>
      <c r="Q23" s="124"/>
      <c r="R23" s="123"/>
      <c r="S23" s="126"/>
      <c r="T23" s="124"/>
      <c r="U23" s="124"/>
      <c r="V23" s="123"/>
    </row>
    <row r="24" spans="1:22" ht="12.75">
      <c r="A24" s="121">
        <v>16</v>
      </c>
      <c r="B24" s="56" t="s">
        <v>151</v>
      </c>
      <c r="C24" s="27">
        <f t="shared" si="0"/>
        <v>0</v>
      </c>
      <c r="D24" s="124">
        <f t="shared" si="0"/>
        <v>0</v>
      </c>
      <c r="E24" s="124">
        <f t="shared" si="0"/>
        <v>0</v>
      </c>
      <c r="F24" s="125"/>
      <c r="G24" s="29">
        <f t="shared" si="2"/>
        <v>0</v>
      </c>
      <c r="H24" s="124"/>
      <c r="I24" s="124"/>
      <c r="J24" s="128"/>
      <c r="K24" s="131"/>
      <c r="L24" s="125"/>
      <c r="M24" s="124"/>
      <c r="N24" s="125"/>
      <c r="O24" s="126"/>
      <c r="P24" s="124"/>
      <c r="Q24" s="124"/>
      <c r="R24" s="123"/>
      <c r="S24" s="126"/>
      <c r="T24" s="124"/>
      <c r="U24" s="124"/>
      <c r="V24" s="123"/>
    </row>
    <row r="25" spans="1:22" ht="12.75">
      <c r="A25" s="121">
        <v>17</v>
      </c>
      <c r="B25" s="35" t="s">
        <v>152</v>
      </c>
      <c r="C25" s="36">
        <f t="shared" si="0"/>
        <v>0</v>
      </c>
      <c r="D25" s="38">
        <f t="shared" si="0"/>
        <v>0</v>
      </c>
      <c r="E25" s="38"/>
      <c r="F25" s="39"/>
      <c r="G25" s="51">
        <f>G26+G27</f>
        <v>0</v>
      </c>
      <c r="H25" s="38">
        <f>H26+H27</f>
        <v>0</v>
      </c>
      <c r="I25" s="38"/>
      <c r="J25" s="52"/>
      <c r="K25" s="131"/>
      <c r="L25" s="124"/>
      <c r="M25" s="124"/>
      <c r="N25" s="125"/>
      <c r="O25" s="126"/>
      <c r="P25" s="124"/>
      <c r="Q25" s="124"/>
      <c r="R25" s="123"/>
      <c r="S25" s="126"/>
      <c r="T25" s="124"/>
      <c r="U25" s="124"/>
      <c r="V25" s="123"/>
    </row>
    <row r="26" spans="1:22" ht="24">
      <c r="A26" s="121">
        <v>18</v>
      </c>
      <c r="B26" s="132" t="s">
        <v>153</v>
      </c>
      <c r="C26" s="27">
        <f aca="true" t="shared" si="3" ref="C26:E54">G26+K26+O26+S26</f>
        <v>0</v>
      </c>
      <c r="D26" s="124">
        <f t="shared" si="3"/>
        <v>0</v>
      </c>
      <c r="E26" s="124"/>
      <c r="F26" s="125"/>
      <c r="G26" s="133">
        <f>H26+J26</f>
        <v>0</v>
      </c>
      <c r="H26" s="124"/>
      <c r="I26" s="124"/>
      <c r="J26" s="128"/>
      <c r="K26" s="131"/>
      <c r="L26" s="124"/>
      <c r="M26" s="124"/>
      <c r="N26" s="125"/>
      <c r="O26" s="126"/>
      <c r="P26" s="124"/>
      <c r="Q26" s="124"/>
      <c r="R26" s="123"/>
      <c r="S26" s="126"/>
      <c r="T26" s="124"/>
      <c r="U26" s="124"/>
      <c r="V26" s="123"/>
    </row>
    <row r="27" spans="1:22" ht="25.5">
      <c r="A27" s="121">
        <v>19</v>
      </c>
      <c r="B27" s="134" t="s">
        <v>154</v>
      </c>
      <c r="C27" s="27">
        <f t="shared" si="3"/>
        <v>0</v>
      </c>
      <c r="D27" s="124">
        <f t="shared" si="3"/>
        <v>0</v>
      </c>
      <c r="E27" s="124"/>
      <c r="F27" s="125"/>
      <c r="G27" s="133">
        <f>H27+J27</f>
        <v>0</v>
      </c>
      <c r="H27" s="124"/>
      <c r="I27" s="124"/>
      <c r="J27" s="128"/>
      <c r="K27" s="131"/>
      <c r="L27" s="124"/>
      <c r="M27" s="124"/>
      <c r="N27" s="125"/>
      <c r="O27" s="126"/>
      <c r="P27" s="124"/>
      <c r="Q27" s="124"/>
      <c r="R27" s="123"/>
      <c r="S27" s="126"/>
      <c r="T27" s="124"/>
      <c r="U27" s="124"/>
      <c r="V27" s="123"/>
    </row>
    <row r="28" spans="1:22" ht="12.75">
      <c r="A28" s="121">
        <f>+A27+1</f>
        <v>20</v>
      </c>
      <c r="B28" s="35" t="s">
        <v>155</v>
      </c>
      <c r="C28" s="36">
        <f t="shared" si="3"/>
        <v>0</v>
      </c>
      <c r="D28" s="38">
        <f t="shared" si="3"/>
        <v>0</v>
      </c>
      <c r="E28" s="124"/>
      <c r="F28" s="125"/>
      <c r="G28" s="51">
        <f>G29+G30</f>
        <v>0</v>
      </c>
      <c r="H28" s="38">
        <f>H29+H30</f>
        <v>0</v>
      </c>
      <c r="I28" s="124"/>
      <c r="J28" s="128"/>
      <c r="K28" s="131"/>
      <c r="L28" s="124"/>
      <c r="M28" s="124"/>
      <c r="N28" s="125"/>
      <c r="O28" s="126"/>
      <c r="P28" s="124"/>
      <c r="Q28" s="124"/>
      <c r="R28" s="123"/>
      <c r="S28" s="126"/>
      <c r="T28" s="124"/>
      <c r="U28" s="124"/>
      <c r="V28" s="123"/>
    </row>
    <row r="29" spans="1:22" ht="12.75">
      <c r="A29" s="121">
        <f>+A28+1</f>
        <v>21</v>
      </c>
      <c r="B29" s="135" t="s">
        <v>156</v>
      </c>
      <c r="C29" s="27">
        <f t="shared" si="3"/>
        <v>0</v>
      </c>
      <c r="D29" s="124">
        <f t="shared" si="3"/>
        <v>0</v>
      </c>
      <c r="E29" s="124"/>
      <c r="F29" s="125"/>
      <c r="G29" s="133">
        <f>H29+J29</f>
        <v>0</v>
      </c>
      <c r="H29" s="124"/>
      <c r="I29" s="124"/>
      <c r="J29" s="128"/>
      <c r="K29" s="131"/>
      <c r="L29" s="124"/>
      <c r="M29" s="124"/>
      <c r="N29" s="125"/>
      <c r="O29" s="126"/>
      <c r="P29" s="124"/>
      <c r="Q29" s="124"/>
      <c r="R29" s="123"/>
      <c r="S29" s="126"/>
      <c r="T29" s="124"/>
      <c r="U29" s="124"/>
      <c r="V29" s="123"/>
    </row>
    <row r="30" spans="1:22" ht="12.75">
      <c r="A30" s="121">
        <f>+A29+1</f>
        <v>22</v>
      </c>
      <c r="B30" s="56" t="s">
        <v>157</v>
      </c>
      <c r="C30" s="27">
        <f t="shared" si="3"/>
        <v>0</v>
      </c>
      <c r="D30" s="124">
        <f t="shared" si="3"/>
        <v>0</v>
      </c>
      <c r="E30" s="124"/>
      <c r="F30" s="125"/>
      <c r="G30" s="133">
        <f>H30+J30</f>
        <v>0</v>
      </c>
      <c r="H30" s="124"/>
      <c r="I30" s="124"/>
      <c r="J30" s="128"/>
      <c r="K30" s="131"/>
      <c r="L30" s="124"/>
      <c r="M30" s="124"/>
      <c r="N30" s="125"/>
      <c r="O30" s="126"/>
      <c r="P30" s="124"/>
      <c r="Q30" s="124"/>
      <c r="R30" s="123"/>
      <c r="S30" s="126"/>
      <c r="T30" s="124"/>
      <c r="U30" s="124"/>
      <c r="V30" s="123"/>
    </row>
    <row r="31" spans="1:22" ht="12.75">
      <c r="A31" s="121">
        <f>+A30+1</f>
        <v>23</v>
      </c>
      <c r="B31" s="35" t="s">
        <v>158</v>
      </c>
      <c r="C31" s="36">
        <f t="shared" si="3"/>
        <v>0</v>
      </c>
      <c r="D31" s="38">
        <f t="shared" si="3"/>
        <v>0</v>
      </c>
      <c r="E31" s="124"/>
      <c r="F31" s="125"/>
      <c r="G31" s="51">
        <f>H31</f>
        <v>0</v>
      </c>
      <c r="H31" s="38">
        <f>H32</f>
        <v>0</v>
      </c>
      <c r="I31" s="124"/>
      <c r="J31" s="128"/>
      <c r="K31" s="131"/>
      <c r="L31" s="124"/>
      <c r="M31" s="124"/>
      <c r="N31" s="125"/>
      <c r="O31" s="126"/>
      <c r="P31" s="124"/>
      <c r="Q31" s="124"/>
      <c r="R31" s="123"/>
      <c r="S31" s="126"/>
      <c r="T31" s="124"/>
      <c r="U31" s="124"/>
      <c r="V31" s="123"/>
    </row>
    <row r="32" spans="1:22" ht="12.75">
      <c r="A32" s="121">
        <f>+A31+1</f>
        <v>24</v>
      </c>
      <c r="B32" s="56" t="s">
        <v>159</v>
      </c>
      <c r="C32" s="27">
        <f t="shared" si="3"/>
        <v>0</v>
      </c>
      <c r="D32" s="124">
        <f t="shared" si="3"/>
        <v>0</v>
      </c>
      <c r="E32" s="124"/>
      <c r="F32" s="125"/>
      <c r="G32" s="126">
        <f aca="true" t="shared" si="4" ref="G32:G43">H32+J32</f>
        <v>0</v>
      </c>
      <c r="H32" s="124"/>
      <c r="I32" s="124"/>
      <c r="J32" s="123"/>
      <c r="K32" s="130"/>
      <c r="L32" s="124"/>
      <c r="M32" s="124"/>
      <c r="N32" s="125"/>
      <c r="O32" s="126"/>
      <c r="P32" s="124"/>
      <c r="Q32" s="124"/>
      <c r="R32" s="123"/>
      <c r="S32" s="126"/>
      <c r="T32" s="124"/>
      <c r="U32" s="124"/>
      <c r="V32" s="123"/>
    </row>
    <row r="33" spans="1:22" ht="12.75">
      <c r="A33" s="121">
        <v>25</v>
      </c>
      <c r="B33" s="35" t="s">
        <v>3</v>
      </c>
      <c r="C33" s="36">
        <f t="shared" si="3"/>
        <v>0</v>
      </c>
      <c r="D33" s="38">
        <f t="shared" si="3"/>
        <v>0</v>
      </c>
      <c r="E33" s="38">
        <f t="shared" si="3"/>
        <v>0</v>
      </c>
      <c r="F33" s="39"/>
      <c r="G33" s="40">
        <f t="shared" si="4"/>
        <v>0</v>
      </c>
      <c r="H33" s="38"/>
      <c r="I33" s="38"/>
      <c r="J33" s="41"/>
      <c r="K33" s="36">
        <f>L33+N33</f>
        <v>0</v>
      </c>
      <c r="L33" s="38"/>
      <c r="M33" s="46"/>
      <c r="N33" s="39"/>
      <c r="O33" s="40"/>
      <c r="P33" s="38"/>
      <c r="Q33" s="38"/>
      <c r="R33" s="41"/>
      <c r="S33" s="40"/>
      <c r="T33" s="38"/>
      <c r="U33" s="38"/>
      <c r="V33" s="41"/>
    </row>
    <row r="34" spans="1:22" ht="12.75">
      <c r="A34" s="121">
        <v>26</v>
      </c>
      <c r="B34" s="35" t="s">
        <v>12</v>
      </c>
      <c r="C34" s="36">
        <f t="shared" si="3"/>
        <v>0</v>
      </c>
      <c r="D34" s="38">
        <f t="shared" si="3"/>
        <v>0</v>
      </c>
      <c r="E34" s="38">
        <f t="shared" si="3"/>
        <v>0</v>
      </c>
      <c r="F34" s="39"/>
      <c r="G34" s="40">
        <f t="shared" si="4"/>
        <v>0</v>
      </c>
      <c r="H34" s="38"/>
      <c r="I34" s="38"/>
      <c r="J34" s="41"/>
      <c r="K34" s="36">
        <f aca="true" t="shared" si="5" ref="K34:K43">L34+N34</f>
        <v>0</v>
      </c>
      <c r="L34" s="38"/>
      <c r="M34" s="38"/>
      <c r="N34" s="43"/>
      <c r="O34" s="40"/>
      <c r="P34" s="38"/>
      <c r="Q34" s="38"/>
      <c r="R34" s="41"/>
      <c r="S34" s="40">
        <f aca="true" t="shared" si="6" ref="S34:S43">T34+V34</f>
        <v>0</v>
      </c>
      <c r="T34" s="38"/>
      <c r="U34" s="38"/>
      <c r="V34" s="45"/>
    </row>
    <row r="35" spans="1:22" ht="12.75">
      <c r="A35" s="121">
        <f aca="true" t="shared" si="7" ref="A35:A43">+A34+1</f>
        <v>27</v>
      </c>
      <c r="B35" s="35" t="s">
        <v>13</v>
      </c>
      <c r="C35" s="36">
        <f t="shared" si="3"/>
        <v>0</v>
      </c>
      <c r="D35" s="38">
        <f t="shared" si="3"/>
        <v>0</v>
      </c>
      <c r="E35" s="38">
        <f t="shared" si="3"/>
        <v>0</v>
      </c>
      <c r="F35" s="39"/>
      <c r="G35" s="40">
        <f t="shared" si="4"/>
        <v>0</v>
      </c>
      <c r="H35" s="38"/>
      <c r="I35" s="38"/>
      <c r="J35" s="45"/>
      <c r="K35" s="36">
        <f t="shared" si="5"/>
        <v>0</v>
      </c>
      <c r="L35" s="38"/>
      <c r="M35" s="38"/>
      <c r="N35" s="43"/>
      <c r="O35" s="40"/>
      <c r="P35" s="38"/>
      <c r="Q35" s="38"/>
      <c r="R35" s="41"/>
      <c r="S35" s="40">
        <f t="shared" si="6"/>
        <v>0</v>
      </c>
      <c r="T35" s="38"/>
      <c r="U35" s="38"/>
      <c r="V35" s="41"/>
    </row>
    <row r="36" spans="1:22" ht="12.75">
      <c r="A36" s="121">
        <f t="shared" si="7"/>
        <v>28</v>
      </c>
      <c r="B36" s="35" t="s">
        <v>14</v>
      </c>
      <c r="C36" s="36">
        <f t="shared" si="3"/>
        <v>0</v>
      </c>
      <c r="D36" s="38">
        <f t="shared" si="3"/>
        <v>0</v>
      </c>
      <c r="E36" s="38">
        <f t="shared" si="3"/>
        <v>0</v>
      </c>
      <c r="F36" s="39"/>
      <c r="G36" s="40">
        <f t="shared" si="4"/>
        <v>0</v>
      </c>
      <c r="H36" s="38"/>
      <c r="I36" s="38"/>
      <c r="J36" s="45"/>
      <c r="K36" s="36">
        <f t="shared" si="5"/>
        <v>0</v>
      </c>
      <c r="L36" s="38"/>
      <c r="M36" s="38"/>
      <c r="N36" s="43"/>
      <c r="O36" s="40"/>
      <c r="P36" s="38"/>
      <c r="Q36" s="38"/>
      <c r="R36" s="41"/>
      <c r="S36" s="40">
        <f t="shared" si="6"/>
        <v>0</v>
      </c>
      <c r="T36" s="38"/>
      <c r="U36" s="38"/>
      <c r="V36" s="45"/>
    </row>
    <row r="37" spans="1:22" ht="12.75">
      <c r="A37" s="121">
        <f t="shared" si="7"/>
        <v>29</v>
      </c>
      <c r="B37" s="35" t="s">
        <v>15</v>
      </c>
      <c r="C37" s="36">
        <f t="shared" si="3"/>
        <v>0</v>
      </c>
      <c r="D37" s="38">
        <f t="shared" si="3"/>
        <v>0</v>
      </c>
      <c r="E37" s="38">
        <f t="shared" si="3"/>
        <v>0</v>
      </c>
      <c r="F37" s="39"/>
      <c r="G37" s="40">
        <f t="shared" si="4"/>
        <v>0</v>
      </c>
      <c r="H37" s="38"/>
      <c r="I37" s="38"/>
      <c r="J37" s="45"/>
      <c r="K37" s="36">
        <f t="shared" si="5"/>
        <v>0</v>
      </c>
      <c r="L37" s="38"/>
      <c r="M37" s="38"/>
      <c r="N37" s="43"/>
      <c r="O37" s="40"/>
      <c r="P37" s="38"/>
      <c r="Q37" s="38"/>
      <c r="R37" s="41"/>
      <c r="S37" s="40">
        <f t="shared" si="6"/>
        <v>0</v>
      </c>
      <c r="T37" s="38"/>
      <c r="U37" s="38"/>
      <c r="V37" s="45"/>
    </row>
    <row r="38" spans="1:22" ht="12.75">
      <c r="A38" s="121">
        <f t="shared" si="7"/>
        <v>30</v>
      </c>
      <c r="B38" s="35" t="s">
        <v>16</v>
      </c>
      <c r="C38" s="36">
        <f t="shared" si="3"/>
        <v>0</v>
      </c>
      <c r="D38" s="38">
        <f t="shared" si="3"/>
        <v>0</v>
      </c>
      <c r="E38" s="38">
        <f t="shared" si="3"/>
        <v>0</v>
      </c>
      <c r="F38" s="39"/>
      <c r="G38" s="40">
        <f t="shared" si="4"/>
        <v>0</v>
      </c>
      <c r="H38" s="38"/>
      <c r="I38" s="38"/>
      <c r="J38" s="45"/>
      <c r="K38" s="36">
        <f t="shared" si="5"/>
        <v>0</v>
      </c>
      <c r="L38" s="38"/>
      <c r="M38" s="38"/>
      <c r="N38" s="43"/>
      <c r="O38" s="40"/>
      <c r="P38" s="38"/>
      <c r="Q38" s="38"/>
      <c r="R38" s="41"/>
      <c r="S38" s="40">
        <f t="shared" si="6"/>
        <v>0</v>
      </c>
      <c r="T38" s="38"/>
      <c r="U38" s="38"/>
      <c r="V38" s="45"/>
    </row>
    <row r="39" spans="1:22" ht="12.75">
      <c r="A39" s="121">
        <f t="shared" si="7"/>
        <v>31</v>
      </c>
      <c r="B39" s="35" t="s">
        <v>17</v>
      </c>
      <c r="C39" s="36">
        <f t="shared" si="3"/>
        <v>0</v>
      </c>
      <c r="D39" s="38">
        <f t="shared" si="3"/>
        <v>0</v>
      </c>
      <c r="E39" s="38">
        <f t="shared" si="3"/>
        <v>0</v>
      </c>
      <c r="F39" s="39"/>
      <c r="G39" s="40">
        <f t="shared" si="4"/>
        <v>0</v>
      </c>
      <c r="H39" s="38"/>
      <c r="I39" s="38"/>
      <c r="J39" s="41"/>
      <c r="K39" s="36">
        <f t="shared" si="5"/>
        <v>0</v>
      </c>
      <c r="L39" s="38"/>
      <c r="M39" s="38"/>
      <c r="N39" s="43"/>
      <c r="O39" s="40"/>
      <c r="P39" s="38"/>
      <c r="Q39" s="38"/>
      <c r="R39" s="41"/>
      <c r="S39" s="40">
        <f t="shared" si="6"/>
        <v>0</v>
      </c>
      <c r="T39" s="38"/>
      <c r="U39" s="38"/>
      <c r="V39" s="45"/>
    </row>
    <row r="40" spans="1:22" ht="12.75">
      <c r="A40" s="121">
        <f t="shared" si="7"/>
        <v>32</v>
      </c>
      <c r="B40" s="35" t="s">
        <v>18</v>
      </c>
      <c r="C40" s="36">
        <f t="shared" si="3"/>
        <v>0</v>
      </c>
      <c r="D40" s="38">
        <f t="shared" si="3"/>
        <v>0</v>
      </c>
      <c r="E40" s="38">
        <f t="shared" si="3"/>
        <v>0</v>
      </c>
      <c r="F40" s="39"/>
      <c r="G40" s="40">
        <f t="shared" si="4"/>
        <v>0</v>
      </c>
      <c r="H40" s="38"/>
      <c r="I40" s="38"/>
      <c r="J40" s="45"/>
      <c r="K40" s="36">
        <f t="shared" si="5"/>
        <v>0</v>
      </c>
      <c r="L40" s="38"/>
      <c r="M40" s="38"/>
      <c r="N40" s="43"/>
      <c r="O40" s="40"/>
      <c r="P40" s="38"/>
      <c r="Q40" s="38"/>
      <c r="R40" s="41"/>
      <c r="S40" s="40">
        <f t="shared" si="6"/>
        <v>0</v>
      </c>
      <c r="T40" s="38"/>
      <c r="U40" s="38"/>
      <c r="V40" s="45"/>
    </row>
    <row r="41" spans="1:22" ht="12.75">
      <c r="A41" s="121">
        <f t="shared" si="7"/>
        <v>33</v>
      </c>
      <c r="B41" s="35" t="s">
        <v>19</v>
      </c>
      <c r="C41" s="36">
        <f t="shared" si="3"/>
        <v>0</v>
      </c>
      <c r="D41" s="38">
        <f t="shared" si="3"/>
        <v>0</v>
      </c>
      <c r="E41" s="38">
        <f t="shared" si="3"/>
        <v>0</v>
      </c>
      <c r="F41" s="39"/>
      <c r="G41" s="40">
        <f t="shared" si="4"/>
        <v>0</v>
      </c>
      <c r="H41" s="38"/>
      <c r="I41" s="38"/>
      <c r="J41" s="45"/>
      <c r="K41" s="36">
        <f t="shared" si="5"/>
        <v>0</v>
      </c>
      <c r="L41" s="38"/>
      <c r="M41" s="38"/>
      <c r="N41" s="43"/>
      <c r="O41" s="40"/>
      <c r="P41" s="38"/>
      <c r="Q41" s="38"/>
      <c r="R41" s="41"/>
      <c r="S41" s="40">
        <f t="shared" si="6"/>
        <v>0</v>
      </c>
      <c r="T41" s="38"/>
      <c r="U41" s="38"/>
      <c r="V41" s="45"/>
    </row>
    <row r="42" spans="1:22" ht="12.75">
      <c r="A42" s="121">
        <f t="shared" si="7"/>
        <v>34</v>
      </c>
      <c r="B42" s="35" t="s">
        <v>39</v>
      </c>
      <c r="C42" s="36">
        <f t="shared" si="3"/>
        <v>0</v>
      </c>
      <c r="D42" s="38">
        <f t="shared" si="3"/>
        <v>0</v>
      </c>
      <c r="E42" s="38">
        <f t="shared" si="3"/>
        <v>0</v>
      </c>
      <c r="F42" s="39"/>
      <c r="G42" s="40">
        <f t="shared" si="4"/>
        <v>0</v>
      </c>
      <c r="H42" s="38"/>
      <c r="I42" s="38"/>
      <c r="J42" s="41"/>
      <c r="K42" s="36">
        <f t="shared" si="5"/>
        <v>0</v>
      </c>
      <c r="L42" s="38"/>
      <c r="M42" s="38"/>
      <c r="N42" s="43"/>
      <c r="O42" s="40"/>
      <c r="P42" s="38"/>
      <c r="Q42" s="38"/>
      <c r="R42" s="41"/>
      <c r="S42" s="40">
        <f t="shared" si="6"/>
        <v>0</v>
      </c>
      <c r="T42" s="38"/>
      <c r="U42" s="38"/>
      <c r="V42" s="45"/>
    </row>
    <row r="43" spans="1:22" ht="13.5" thickBot="1">
      <c r="A43" s="136">
        <f t="shared" si="7"/>
        <v>35</v>
      </c>
      <c r="B43" s="74" t="s">
        <v>21</v>
      </c>
      <c r="C43" s="59">
        <f t="shared" si="3"/>
        <v>0</v>
      </c>
      <c r="D43" s="60">
        <f t="shared" si="3"/>
        <v>0</v>
      </c>
      <c r="E43" s="60">
        <f t="shared" si="3"/>
        <v>0</v>
      </c>
      <c r="F43" s="61"/>
      <c r="G43" s="77">
        <f t="shared" si="4"/>
        <v>0</v>
      </c>
      <c r="H43" s="76"/>
      <c r="I43" s="76"/>
      <c r="J43" s="78"/>
      <c r="K43" s="59">
        <f t="shared" si="5"/>
        <v>0</v>
      </c>
      <c r="L43" s="60"/>
      <c r="M43" s="60"/>
      <c r="N43" s="64"/>
      <c r="O43" s="77"/>
      <c r="P43" s="76"/>
      <c r="Q43" s="76"/>
      <c r="R43" s="79"/>
      <c r="S43" s="77">
        <f t="shared" si="6"/>
        <v>0</v>
      </c>
      <c r="T43" s="76"/>
      <c r="U43" s="76"/>
      <c r="V43" s="78"/>
    </row>
    <row r="44" spans="1:22" ht="30.75" thickBot="1">
      <c r="A44" s="101">
        <v>36</v>
      </c>
      <c r="B44" s="102" t="s">
        <v>160</v>
      </c>
      <c r="C44" s="103">
        <f t="shared" si="3"/>
        <v>12628.068999999998</v>
      </c>
      <c r="D44" s="89">
        <f t="shared" si="3"/>
        <v>12616.249999999998</v>
      </c>
      <c r="E44" s="89">
        <f t="shared" si="3"/>
        <v>8198.461999999998</v>
      </c>
      <c r="F44" s="95">
        <f>J44+N44+R44+V44</f>
        <v>11.819</v>
      </c>
      <c r="G44" s="104">
        <f>G45+SUM(G55:G85)+SUM(G86:G98)-G90</f>
        <v>5756.881</v>
      </c>
      <c r="H44" s="89">
        <f>H45+SUM(H55:H85)+SUM(H86:H98)-H90</f>
        <v>5747.062000000001</v>
      </c>
      <c r="I44" s="89">
        <f>I45+SUM(I55:I85)+SUM(I86:I98)-I90</f>
        <v>3573.1329999999994</v>
      </c>
      <c r="J44" s="89">
        <f>J45+SUM(J55:J85)+SUM(J86:J98)</f>
        <v>9.819</v>
      </c>
      <c r="K44" s="94">
        <f>K45+SUM(K55:K98)</f>
        <v>239.86199999999997</v>
      </c>
      <c r="L44" s="89">
        <f>L45+SUM(L55:L98)</f>
        <v>239.86199999999997</v>
      </c>
      <c r="M44" s="89">
        <f>M45+SUM(M55:M98)</f>
        <v>82.593</v>
      </c>
      <c r="N44" s="137"/>
      <c r="O44" s="138">
        <f>O45+SUM(O55:O98)</f>
        <v>6048.399999999998</v>
      </c>
      <c r="P44" s="70">
        <f>P45+SUM(P55:P98)</f>
        <v>6048.399999999998</v>
      </c>
      <c r="Q44" s="70">
        <f>Q45+SUM(Q55:Q98)</f>
        <v>4518.932999999998</v>
      </c>
      <c r="R44" s="95"/>
      <c r="S44" s="94">
        <f>S45+SUM(S55:S98)</f>
        <v>582.926</v>
      </c>
      <c r="T44" s="89">
        <f>SUM(T55:T98)</f>
        <v>580.926</v>
      </c>
      <c r="U44" s="89">
        <f>SUM(U55:U98)</f>
        <v>23.803000000000004</v>
      </c>
      <c r="V44" s="95">
        <f>SUM(V55:V98)</f>
        <v>2</v>
      </c>
    </row>
    <row r="45" spans="1:22" ht="12.75">
      <c r="A45" s="106">
        <f>+A44+1</f>
        <v>37</v>
      </c>
      <c r="B45" s="120" t="s">
        <v>161</v>
      </c>
      <c r="C45" s="115">
        <f t="shared" si="3"/>
        <v>287.67100000000005</v>
      </c>
      <c r="D45" s="113">
        <f t="shared" si="3"/>
        <v>287.67100000000005</v>
      </c>
      <c r="E45" s="113">
        <f t="shared" si="3"/>
        <v>134.84699999999998</v>
      </c>
      <c r="F45" s="139"/>
      <c r="G45" s="140">
        <f>H45+J45</f>
        <v>169.44400000000002</v>
      </c>
      <c r="H45" s="141">
        <f>SUM(H46:H54)</f>
        <v>169.44400000000002</v>
      </c>
      <c r="I45" s="141">
        <f>SUM(I46:I53)</f>
        <v>123.249</v>
      </c>
      <c r="J45" s="142"/>
      <c r="K45" s="115">
        <f>+L45</f>
        <v>103.062</v>
      </c>
      <c r="L45" s="113">
        <f>SUM(L46:L54)</f>
        <v>103.062</v>
      </c>
      <c r="M45" s="113"/>
      <c r="N45" s="143"/>
      <c r="O45" s="140">
        <f>P45+R45</f>
        <v>15.165</v>
      </c>
      <c r="P45" s="141">
        <f>SUM(P46:P53)</f>
        <v>15.165</v>
      </c>
      <c r="Q45" s="144">
        <f>SUM(Q46:Q53)</f>
        <v>11.597999999999999</v>
      </c>
      <c r="R45" s="145"/>
      <c r="S45" s="146"/>
      <c r="T45" s="147"/>
      <c r="U45" s="147"/>
      <c r="V45" s="143"/>
    </row>
    <row r="46" spans="1:22" ht="12.75">
      <c r="A46" s="121">
        <v>38</v>
      </c>
      <c r="B46" s="56" t="s">
        <v>162</v>
      </c>
      <c r="C46" s="29">
        <f>D46+F46</f>
        <v>9</v>
      </c>
      <c r="D46" s="124">
        <f>G46+K46+O46+S46</f>
        <v>9</v>
      </c>
      <c r="E46" s="124">
        <f>I46+M46+Q46+U46</f>
        <v>6.898</v>
      </c>
      <c r="F46" s="125"/>
      <c r="G46" s="126"/>
      <c r="H46" s="124"/>
      <c r="I46" s="124"/>
      <c r="J46" s="128"/>
      <c r="K46" s="126"/>
      <c r="L46" s="124"/>
      <c r="M46" s="124"/>
      <c r="N46" s="52"/>
      <c r="O46" s="29">
        <f>P46+R46</f>
        <v>9</v>
      </c>
      <c r="P46" s="124">
        <v>9</v>
      </c>
      <c r="Q46" s="124">
        <v>6.898</v>
      </c>
      <c r="R46" s="128"/>
      <c r="S46" s="130"/>
      <c r="T46" s="124"/>
      <c r="U46" s="124"/>
      <c r="V46" s="148"/>
    </row>
    <row r="47" spans="1:22" ht="12.75">
      <c r="A47" s="121">
        <v>39</v>
      </c>
      <c r="B47" s="56" t="s">
        <v>163</v>
      </c>
      <c r="C47" s="29">
        <f t="shared" si="3"/>
        <v>103.062</v>
      </c>
      <c r="D47" s="124">
        <f t="shared" si="3"/>
        <v>103.062</v>
      </c>
      <c r="E47" s="124"/>
      <c r="F47" s="125"/>
      <c r="G47" s="126"/>
      <c r="H47" s="124"/>
      <c r="I47" s="124"/>
      <c r="J47" s="123"/>
      <c r="K47" s="29">
        <f>+L47</f>
        <v>103.062</v>
      </c>
      <c r="L47" s="124">
        <v>103.062</v>
      </c>
      <c r="M47" s="124"/>
      <c r="N47" s="123"/>
      <c r="O47" s="29"/>
      <c r="P47" s="124"/>
      <c r="Q47" s="124"/>
      <c r="R47" s="123"/>
      <c r="S47" s="130"/>
      <c r="T47" s="124"/>
      <c r="U47" s="124"/>
      <c r="V47" s="123"/>
    </row>
    <row r="48" spans="1:22" ht="12.75">
      <c r="A48" s="121">
        <v>40</v>
      </c>
      <c r="B48" s="56" t="s">
        <v>164</v>
      </c>
      <c r="C48" s="29">
        <f t="shared" si="3"/>
        <v>0</v>
      </c>
      <c r="D48" s="124">
        <f t="shared" si="3"/>
        <v>0</v>
      </c>
      <c r="E48" s="124"/>
      <c r="F48" s="125"/>
      <c r="G48" s="126">
        <f aca="true" t="shared" si="8" ref="G48:G54">H48+J48</f>
        <v>0</v>
      </c>
      <c r="H48" s="124"/>
      <c r="I48" s="124"/>
      <c r="J48" s="123"/>
      <c r="K48" s="40"/>
      <c r="L48" s="124"/>
      <c r="M48" s="124"/>
      <c r="N48" s="123"/>
      <c r="O48" s="29"/>
      <c r="P48" s="124"/>
      <c r="Q48" s="124"/>
      <c r="R48" s="123"/>
      <c r="S48" s="130"/>
      <c r="T48" s="124"/>
      <c r="U48" s="124"/>
      <c r="V48" s="123"/>
    </row>
    <row r="49" spans="1:22" ht="12.75">
      <c r="A49" s="121">
        <v>41</v>
      </c>
      <c r="B49" s="55" t="s">
        <v>165</v>
      </c>
      <c r="C49" s="29">
        <f t="shared" si="3"/>
        <v>0</v>
      </c>
      <c r="D49" s="124">
        <f t="shared" si="3"/>
        <v>0</v>
      </c>
      <c r="E49" s="124"/>
      <c r="F49" s="125"/>
      <c r="G49" s="126">
        <f t="shared" si="8"/>
        <v>0</v>
      </c>
      <c r="H49" s="124"/>
      <c r="I49" s="124"/>
      <c r="J49" s="123"/>
      <c r="K49" s="126"/>
      <c r="L49" s="124"/>
      <c r="M49" s="124"/>
      <c r="N49" s="123"/>
      <c r="O49" s="29"/>
      <c r="P49" s="124"/>
      <c r="Q49" s="124"/>
      <c r="R49" s="123"/>
      <c r="S49" s="130"/>
      <c r="T49" s="124"/>
      <c r="U49" s="124"/>
      <c r="V49" s="123"/>
    </row>
    <row r="50" spans="1:22" ht="12.75">
      <c r="A50" s="121">
        <f>+A49+1</f>
        <v>42</v>
      </c>
      <c r="B50" s="149" t="s">
        <v>166</v>
      </c>
      <c r="C50" s="29">
        <f t="shared" si="3"/>
        <v>0</v>
      </c>
      <c r="D50" s="124">
        <f t="shared" si="3"/>
        <v>0</v>
      </c>
      <c r="E50" s="124"/>
      <c r="F50" s="125"/>
      <c r="G50" s="126">
        <f t="shared" si="8"/>
        <v>0</v>
      </c>
      <c r="H50" s="124"/>
      <c r="I50" s="124"/>
      <c r="J50" s="123"/>
      <c r="K50" s="126"/>
      <c r="L50" s="124"/>
      <c r="M50" s="124"/>
      <c r="N50" s="123"/>
      <c r="O50" s="40"/>
      <c r="P50" s="124"/>
      <c r="Q50" s="124"/>
      <c r="R50" s="123"/>
      <c r="S50" s="130"/>
      <c r="T50" s="124"/>
      <c r="U50" s="124"/>
      <c r="V50" s="123"/>
    </row>
    <row r="51" spans="1:22" ht="12.75">
      <c r="A51" s="121">
        <v>43</v>
      </c>
      <c r="B51" s="56" t="s">
        <v>167</v>
      </c>
      <c r="C51" s="29">
        <f t="shared" si="3"/>
        <v>0</v>
      </c>
      <c r="D51" s="124">
        <f t="shared" si="3"/>
        <v>0</v>
      </c>
      <c r="E51" s="124"/>
      <c r="F51" s="125"/>
      <c r="G51" s="126">
        <f t="shared" si="8"/>
        <v>0</v>
      </c>
      <c r="H51" s="124"/>
      <c r="I51" s="124"/>
      <c r="J51" s="123"/>
      <c r="K51" s="126"/>
      <c r="L51" s="124"/>
      <c r="M51" s="124"/>
      <c r="N51" s="123"/>
      <c r="O51" s="40"/>
      <c r="P51" s="124"/>
      <c r="Q51" s="124"/>
      <c r="R51" s="123"/>
      <c r="S51" s="130"/>
      <c r="T51" s="124"/>
      <c r="U51" s="124"/>
      <c r="V51" s="123"/>
    </row>
    <row r="52" spans="1:22" ht="12.75">
      <c r="A52" s="121">
        <v>44</v>
      </c>
      <c r="B52" s="56" t="s">
        <v>168</v>
      </c>
      <c r="C52" s="29">
        <f t="shared" si="3"/>
        <v>155.13</v>
      </c>
      <c r="D52" s="124">
        <f t="shared" si="3"/>
        <v>155.13</v>
      </c>
      <c r="E52" s="32">
        <f>I52+M52+Q52+U52</f>
        <v>114.852</v>
      </c>
      <c r="F52" s="39"/>
      <c r="G52" s="126">
        <f t="shared" si="8"/>
        <v>148.965</v>
      </c>
      <c r="H52" s="124">
        <v>148.965</v>
      </c>
      <c r="I52" s="124">
        <v>110.152</v>
      </c>
      <c r="J52" s="123"/>
      <c r="K52" s="126"/>
      <c r="L52" s="124"/>
      <c r="M52" s="124"/>
      <c r="N52" s="123"/>
      <c r="O52" s="29">
        <f>P52+R52</f>
        <v>6.165</v>
      </c>
      <c r="P52" s="124">
        <v>6.165</v>
      </c>
      <c r="Q52" s="124">
        <v>4.7</v>
      </c>
      <c r="R52" s="123"/>
      <c r="S52" s="130"/>
      <c r="T52" s="124"/>
      <c r="U52" s="124"/>
      <c r="V52" s="123"/>
    </row>
    <row r="53" spans="1:22" ht="12.75">
      <c r="A53" s="121">
        <v>45</v>
      </c>
      <c r="B53" s="56" t="s">
        <v>169</v>
      </c>
      <c r="C53" s="29">
        <f t="shared" si="3"/>
        <v>20.479</v>
      </c>
      <c r="D53" s="124">
        <f t="shared" si="3"/>
        <v>20.479</v>
      </c>
      <c r="E53" s="32">
        <f>I53+M53+Q53+U53</f>
        <v>13.097</v>
      </c>
      <c r="F53" s="39"/>
      <c r="G53" s="126">
        <f t="shared" si="8"/>
        <v>20.479</v>
      </c>
      <c r="H53" s="124">
        <v>20.479</v>
      </c>
      <c r="I53" s="124">
        <v>13.097</v>
      </c>
      <c r="J53" s="123"/>
      <c r="K53" s="126"/>
      <c r="L53" s="124"/>
      <c r="M53" s="124"/>
      <c r="N53" s="123"/>
      <c r="O53" s="40"/>
      <c r="P53" s="124"/>
      <c r="Q53" s="124"/>
      <c r="R53" s="123"/>
      <c r="S53" s="130"/>
      <c r="T53" s="124"/>
      <c r="U53" s="124"/>
      <c r="V53" s="123"/>
    </row>
    <row r="54" spans="1:22" ht="25.5">
      <c r="A54" s="121">
        <v>46</v>
      </c>
      <c r="B54" s="134" t="s">
        <v>170</v>
      </c>
      <c r="C54" s="29">
        <f t="shared" si="3"/>
        <v>0</v>
      </c>
      <c r="D54" s="124">
        <f t="shared" si="3"/>
        <v>0</v>
      </c>
      <c r="E54" s="38"/>
      <c r="F54" s="39"/>
      <c r="G54" s="126">
        <f t="shared" si="8"/>
        <v>0</v>
      </c>
      <c r="H54" s="124"/>
      <c r="I54" s="124"/>
      <c r="J54" s="123"/>
      <c r="K54" s="126"/>
      <c r="L54" s="124"/>
      <c r="M54" s="124"/>
      <c r="N54" s="123"/>
      <c r="O54" s="40"/>
      <c r="P54" s="124"/>
      <c r="Q54" s="124"/>
      <c r="R54" s="123"/>
      <c r="S54" s="130"/>
      <c r="T54" s="124"/>
      <c r="U54" s="124"/>
      <c r="V54" s="123"/>
    </row>
    <row r="55" spans="1:22" ht="12.75">
      <c r="A55" s="121">
        <v>47</v>
      </c>
      <c r="B55" s="35" t="s">
        <v>40</v>
      </c>
      <c r="C55" s="40">
        <f aca="true" t="shared" si="9" ref="C55:E60">+G55+K55+O55+S55</f>
        <v>365.226</v>
      </c>
      <c r="D55" s="38">
        <f t="shared" si="9"/>
        <v>365.226</v>
      </c>
      <c r="E55" s="38">
        <f t="shared" si="9"/>
        <v>238.83999999999997</v>
      </c>
      <c r="F55" s="39"/>
      <c r="G55" s="40">
        <f aca="true" t="shared" si="10" ref="G55:G60">+H55</f>
        <v>234.202</v>
      </c>
      <c r="H55" s="38">
        <v>234.202</v>
      </c>
      <c r="I55" s="46">
        <v>159.528</v>
      </c>
      <c r="J55" s="123"/>
      <c r="K55" s="126"/>
      <c r="L55" s="124"/>
      <c r="M55" s="124"/>
      <c r="N55" s="123"/>
      <c r="O55" s="40">
        <f aca="true" t="shared" si="11" ref="O55:O89">+P55</f>
        <v>107.324</v>
      </c>
      <c r="P55" s="38">
        <v>107.324</v>
      </c>
      <c r="Q55" s="38">
        <v>79.312</v>
      </c>
      <c r="R55" s="41"/>
      <c r="S55" s="36">
        <f aca="true" t="shared" si="12" ref="S55:S80">+T55</f>
        <v>23.7</v>
      </c>
      <c r="T55" s="38">
        <v>23.7</v>
      </c>
      <c r="U55" s="38"/>
      <c r="V55" s="41"/>
    </row>
    <row r="56" spans="1:22" ht="12.75">
      <c r="A56" s="121">
        <f aca="true" t="shared" si="13" ref="A56:A62">+A55+1</f>
        <v>48</v>
      </c>
      <c r="B56" s="35" t="s">
        <v>41</v>
      </c>
      <c r="C56" s="40">
        <f t="shared" si="9"/>
        <v>615.2350000000001</v>
      </c>
      <c r="D56" s="38">
        <f t="shared" si="9"/>
        <v>615.2350000000001</v>
      </c>
      <c r="E56" s="38">
        <f t="shared" si="9"/>
        <v>395.313</v>
      </c>
      <c r="F56" s="39"/>
      <c r="G56" s="40">
        <f t="shared" si="10"/>
        <v>410.771</v>
      </c>
      <c r="H56" s="38">
        <v>410.771</v>
      </c>
      <c r="I56" s="46">
        <v>281.18</v>
      </c>
      <c r="J56" s="123"/>
      <c r="K56" s="126"/>
      <c r="L56" s="124"/>
      <c r="M56" s="124"/>
      <c r="N56" s="123"/>
      <c r="O56" s="40">
        <f t="shared" si="11"/>
        <v>154.524</v>
      </c>
      <c r="P56" s="38">
        <v>154.524</v>
      </c>
      <c r="Q56" s="38">
        <v>114.133</v>
      </c>
      <c r="R56" s="41"/>
      <c r="S56" s="36">
        <f t="shared" si="12"/>
        <v>49.94</v>
      </c>
      <c r="T56" s="38">
        <v>49.94</v>
      </c>
      <c r="U56" s="38"/>
      <c r="V56" s="41"/>
    </row>
    <row r="57" spans="1:22" ht="12.75">
      <c r="A57" s="121">
        <f t="shared" si="13"/>
        <v>49</v>
      </c>
      <c r="B57" s="35" t="s">
        <v>24</v>
      </c>
      <c r="C57" s="40">
        <f t="shared" si="9"/>
        <v>250.35600000000002</v>
      </c>
      <c r="D57" s="38">
        <f t="shared" si="9"/>
        <v>250.35600000000002</v>
      </c>
      <c r="E57" s="38">
        <f t="shared" si="9"/>
        <v>149.865</v>
      </c>
      <c r="F57" s="39"/>
      <c r="G57" s="40">
        <f t="shared" si="10"/>
        <v>161.228</v>
      </c>
      <c r="H57" s="38">
        <v>161.228</v>
      </c>
      <c r="I57" s="46">
        <v>92.748</v>
      </c>
      <c r="J57" s="123"/>
      <c r="K57" s="126"/>
      <c r="L57" s="124"/>
      <c r="M57" s="124"/>
      <c r="N57" s="123"/>
      <c r="O57" s="40">
        <f t="shared" si="11"/>
        <v>77.254</v>
      </c>
      <c r="P57" s="38">
        <v>77.254</v>
      </c>
      <c r="Q57" s="38">
        <v>57.117</v>
      </c>
      <c r="R57" s="41"/>
      <c r="S57" s="36">
        <f t="shared" si="12"/>
        <v>11.874</v>
      </c>
      <c r="T57" s="38">
        <v>11.874</v>
      </c>
      <c r="U57" s="38"/>
      <c r="V57" s="41"/>
    </row>
    <row r="58" spans="1:22" ht="12.75">
      <c r="A58" s="121">
        <f t="shared" si="13"/>
        <v>50</v>
      </c>
      <c r="B58" s="35" t="s">
        <v>119</v>
      </c>
      <c r="C58" s="40">
        <f t="shared" si="9"/>
        <v>507.967</v>
      </c>
      <c r="D58" s="38">
        <f t="shared" si="9"/>
        <v>507.967</v>
      </c>
      <c r="E58" s="38">
        <f t="shared" si="9"/>
        <v>311.057</v>
      </c>
      <c r="F58" s="39"/>
      <c r="G58" s="40">
        <f t="shared" si="10"/>
        <v>251.682</v>
      </c>
      <c r="H58" s="38">
        <v>251.682</v>
      </c>
      <c r="I58" s="38">
        <v>160.037</v>
      </c>
      <c r="J58" s="123"/>
      <c r="K58" s="126"/>
      <c r="L58" s="124"/>
      <c r="M58" s="124"/>
      <c r="N58" s="123"/>
      <c r="O58" s="40">
        <f t="shared" si="11"/>
        <v>204.285</v>
      </c>
      <c r="P58" s="38">
        <v>204.285</v>
      </c>
      <c r="Q58" s="38">
        <v>151.02</v>
      </c>
      <c r="R58" s="41"/>
      <c r="S58" s="36">
        <f t="shared" si="12"/>
        <v>52</v>
      </c>
      <c r="T58" s="38">
        <v>52</v>
      </c>
      <c r="U58" s="38"/>
      <c r="V58" s="41"/>
    </row>
    <row r="59" spans="1:22" ht="12.75">
      <c r="A59" s="121">
        <f t="shared" si="13"/>
        <v>51</v>
      </c>
      <c r="B59" s="35" t="s">
        <v>120</v>
      </c>
      <c r="C59" s="40">
        <f t="shared" si="9"/>
        <v>187.174</v>
      </c>
      <c r="D59" s="38">
        <f t="shared" si="9"/>
        <v>187.174</v>
      </c>
      <c r="E59" s="38">
        <f t="shared" si="9"/>
        <v>118.002</v>
      </c>
      <c r="F59" s="39"/>
      <c r="G59" s="40">
        <f t="shared" si="10"/>
        <v>125.989</v>
      </c>
      <c r="H59" s="38">
        <v>125.989</v>
      </c>
      <c r="I59" s="38">
        <v>80.014</v>
      </c>
      <c r="J59" s="123"/>
      <c r="K59" s="126"/>
      <c r="L59" s="124"/>
      <c r="M59" s="124"/>
      <c r="N59" s="123"/>
      <c r="O59" s="40">
        <f t="shared" si="11"/>
        <v>51.385</v>
      </c>
      <c r="P59" s="38">
        <v>51.385</v>
      </c>
      <c r="Q59" s="38">
        <v>37.988</v>
      </c>
      <c r="R59" s="41"/>
      <c r="S59" s="36">
        <f t="shared" si="12"/>
        <v>9.8</v>
      </c>
      <c r="T59" s="38">
        <v>9.8</v>
      </c>
      <c r="U59" s="38"/>
      <c r="V59" s="41"/>
    </row>
    <row r="60" spans="1:22" ht="12.75">
      <c r="A60" s="121">
        <f t="shared" si="13"/>
        <v>52</v>
      </c>
      <c r="B60" s="35" t="s">
        <v>121</v>
      </c>
      <c r="C60" s="40">
        <f t="shared" si="9"/>
        <v>217.507</v>
      </c>
      <c r="D60" s="38">
        <f t="shared" si="9"/>
        <v>217.507</v>
      </c>
      <c r="E60" s="38">
        <f t="shared" si="9"/>
        <v>153.99099999999999</v>
      </c>
      <c r="F60" s="39"/>
      <c r="G60" s="40">
        <f t="shared" si="10"/>
        <v>105.001</v>
      </c>
      <c r="H60" s="38">
        <v>105.001</v>
      </c>
      <c r="I60" s="38">
        <v>76.889</v>
      </c>
      <c r="J60" s="123"/>
      <c r="K60" s="126"/>
      <c r="L60" s="124"/>
      <c r="M60" s="124"/>
      <c r="N60" s="123"/>
      <c r="O60" s="40">
        <f t="shared" si="11"/>
        <v>103.206</v>
      </c>
      <c r="P60" s="38">
        <v>103.206</v>
      </c>
      <c r="Q60" s="38">
        <v>77.102</v>
      </c>
      <c r="R60" s="41"/>
      <c r="S60" s="36">
        <f t="shared" si="12"/>
        <v>9.3</v>
      </c>
      <c r="T60" s="38">
        <v>9.3</v>
      </c>
      <c r="U60" s="38"/>
      <c r="V60" s="41"/>
    </row>
    <row r="61" spans="1:22" ht="12.75">
      <c r="A61" s="121">
        <f t="shared" si="13"/>
        <v>53</v>
      </c>
      <c r="B61" s="73" t="s">
        <v>122</v>
      </c>
      <c r="C61" s="40">
        <f aca="true" t="shared" si="14" ref="C61:E62">G61+K61+O61+S61</f>
        <v>99.958</v>
      </c>
      <c r="D61" s="38">
        <f t="shared" si="14"/>
        <v>99.958</v>
      </c>
      <c r="E61" s="38">
        <f t="shared" si="14"/>
        <v>73.23100000000001</v>
      </c>
      <c r="F61" s="39"/>
      <c r="G61" s="40">
        <f>H61+J61</f>
        <v>12.283</v>
      </c>
      <c r="H61" s="38">
        <v>12.283</v>
      </c>
      <c r="I61" s="38">
        <v>8.307</v>
      </c>
      <c r="J61" s="123"/>
      <c r="K61" s="126"/>
      <c r="L61" s="124"/>
      <c r="M61" s="124"/>
      <c r="N61" s="123"/>
      <c r="O61" s="40">
        <f t="shared" si="11"/>
        <v>87.675</v>
      </c>
      <c r="P61" s="38">
        <v>87.675</v>
      </c>
      <c r="Q61" s="38">
        <v>64.924</v>
      </c>
      <c r="R61" s="41"/>
      <c r="S61" s="36"/>
      <c r="T61" s="38"/>
      <c r="U61" s="38"/>
      <c r="V61" s="41"/>
    </row>
    <row r="62" spans="1:22" ht="12.75">
      <c r="A62" s="121">
        <f t="shared" si="13"/>
        <v>54</v>
      </c>
      <c r="B62" s="72" t="s">
        <v>171</v>
      </c>
      <c r="C62" s="40">
        <f t="shared" si="14"/>
        <v>77.878</v>
      </c>
      <c r="D62" s="38">
        <f t="shared" si="14"/>
        <v>77.878</v>
      </c>
      <c r="E62" s="38">
        <f t="shared" si="14"/>
        <v>56.347</v>
      </c>
      <c r="F62" s="39"/>
      <c r="G62" s="40">
        <f>H62+J62</f>
        <v>38.541</v>
      </c>
      <c r="H62" s="38">
        <v>38.541</v>
      </c>
      <c r="I62" s="38">
        <v>26.817</v>
      </c>
      <c r="J62" s="41"/>
      <c r="K62" s="40"/>
      <c r="L62" s="38"/>
      <c r="M62" s="38"/>
      <c r="N62" s="41"/>
      <c r="O62" s="40">
        <f t="shared" si="11"/>
        <v>39.337</v>
      </c>
      <c r="P62" s="38">
        <v>39.337</v>
      </c>
      <c r="Q62" s="38">
        <v>29.53</v>
      </c>
      <c r="R62" s="41"/>
      <c r="S62" s="36"/>
      <c r="T62" s="38"/>
      <c r="U62" s="38"/>
      <c r="V62" s="41"/>
    </row>
    <row r="63" spans="1:22" ht="12.75">
      <c r="A63" s="121">
        <v>55</v>
      </c>
      <c r="B63" s="35" t="s">
        <v>51</v>
      </c>
      <c r="C63" s="40">
        <f aca="true" t="shared" si="15" ref="C63:F73">+G63+K63+O63+S63</f>
        <v>624.677</v>
      </c>
      <c r="D63" s="38">
        <f t="shared" si="15"/>
        <v>624.677</v>
      </c>
      <c r="E63" s="38">
        <f t="shared" si="15"/>
        <v>400.182</v>
      </c>
      <c r="F63" s="39"/>
      <c r="G63" s="40">
        <f>+H63+J63</f>
        <v>389.046</v>
      </c>
      <c r="H63" s="38">
        <v>389.046</v>
      </c>
      <c r="I63" s="38">
        <v>262.059</v>
      </c>
      <c r="J63" s="41"/>
      <c r="K63" s="126"/>
      <c r="L63" s="124"/>
      <c r="M63" s="124"/>
      <c r="N63" s="123"/>
      <c r="O63" s="40">
        <f t="shared" si="11"/>
        <v>186.531</v>
      </c>
      <c r="P63" s="38">
        <v>186.531</v>
      </c>
      <c r="Q63" s="38">
        <v>138.123</v>
      </c>
      <c r="R63" s="41"/>
      <c r="S63" s="36">
        <f t="shared" si="12"/>
        <v>49.1</v>
      </c>
      <c r="T63" s="38">
        <v>49.1</v>
      </c>
      <c r="U63" s="38"/>
      <c r="V63" s="41"/>
    </row>
    <row r="64" spans="1:22" ht="12.75">
      <c r="A64" s="121">
        <f>+A63+1</f>
        <v>56</v>
      </c>
      <c r="B64" s="35" t="s">
        <v>27</v>
      </c>
      <c r="C64" s="40">
        <f t="shared" si="15"/>
        <v>603.212</v>
      </c>
      <c r="D64" s="38">
        <f t="shared" si="15"/>
        <v>603.212</v>
      </c>
      <c r="E64" s="38">
        <f t="shared" si="15"/>
        <v>415.829</v>
      </c>
      <c r="F64" s="39"/>
      <c r="G64" s="40">
        <f aca="true" t="shared" si="16" ref="G64:G71">+H64</f>
        <v>157.303</v>
      </c>
      <c r="H64" s="38">
        <v>157.303</v>
      </c>
      <c r="I64" s="38">
        <v>96.394</v>
      </c>
      <c r="J64" s="41"/>
      <c r="K64" s="40"/>
      <c r="L64" s="38"/>
      <c r="M64" s="38"/>
      <c r="N64" s="41"/>
      <c r="O64" s="40">
        <f t="shared" si="11"/>
        <v>429.409</v>
      </c>
      <c r="P64" s="38">
        <v>429.409</v>
      </c>
      <c r="Q64" s="38">
        <v>319.435</v>
      </c>
      <c r="R64" s="41"/>
      <c r="S64" s="36">
        <f>+T64+V64</f>
        <v>16.5</v>
      </c>
      <c r="T64" s="38">
        <v>16.5</v>
      </c>
      <c r="U64" s="38"/>
      <c r="V64" s="41"/>
    </row>
    <row r="65" spans="1:22" ht="12.75">
      <c r="A65" s="121">
        <f>+A64+1</f>
        <v>57</v>
      </c>
      <c r="B65" s="35" t="s">
        <v>123</v>
      </c>
      <c r="C65" s="40">
        <f t="shared" si="15"/>
        <v>111.27</v>
      </c>
      <c r="D65" s="38">
        <f t="shared" si="15"/>
        <v>111.27</v>
      </c>
      <c r="E65" s="38">
        <f t="shared" si="15"/>
        <v>76.389</v>
      </c>
      <c r="F65" s="39"/>
      <c r="G65" s="40">
        <f t="shared" si="16"/>
        <v>44.99</v>
      </c>
      <c r="H65" s="38">
        <v>44.99</v>
      </c>
      <c r="I65" s="38">
        <v>32.422</v>
      </c>
      <c r="J65" s="123"/>
      <c r="K65" s="40"/>
      <c r="L65" s="124"/>
      <c r="M65" s="124"/>
      <c r="N65" s="123"/>
      <c r="O65" s="40">
        <f t="shared" si="11"/>
        <v>58.98</v>
      </c>
      <c r="P65" s="38">
        <v>58.98</v>
      </c>
      <c r="Q65" s="38">
        <v>43.967</v>
      </c>
      <c r="R65" s="41"/>
      <c r="S65" s="36">
        <f t="shared" si="12"/>
        <v>7.3</v>
      </c>
      <c r="T65" s="38">
        <v>7.3</v>
      </c>
      <c r="U65" s="38"/>
      <c r="V65" s="41"/>
    </row>
    <row r="66" spans="1:22" ht="12.75">
      <c r="A66" s="121">
        <v>58</v>
      </c>
      <c r="B66" s="35" t="s">
        <v>42</v>
      </c>
      <c r="C66" s="40">
        <f t="shared" si="15"/>
        <v>269.076</v>
      </c>
      <c r="D66" s="38">
        <f t="shared" si="15"/>
        <v>269.076</v>
      </c>
      <c r="E66" s="38">
        <f t="shared" si="15"/>
        <v>176.867</v>
      </c>
      <c r="F66" s="39"/>
      <c r="G66" s="40">
        <f t="shared" si="16"/>
        <v>150.792</v>
      </c>
      <c r="H66" s="38">
        <v>150.792</v>
      </c>
      <c r="I66" s="38">
        <v>95.169</v>
      </c>
      <c r="J66" s="123"/>
      <c r="K66" s="126"/>
      <c r="L66" s="124"/>
      <c r="M66" s="124"/>
      <c r="N66" s="123"/>
      <c r="O66" s="40">
        <f t="shared" si="11"/>
        <v>108.284</v>
      </c>
      <c r="P66" s="38">
        <v>108.284</v>
      </c>
      <c r="Q66" s="38">
        <v>81.698</v>
      </c>
      <c r="R66" s="41"/>
      <c r="S66" s="36">
        <f t="shared" si="12"/>
        <v>10</v>
      </c>
      <c r="T66" s="38">
        <v>10</v>
      </c>
      <c r="U66" s="38"/>
      <c r="V66" s="41"/>
    </row>
    <row r="67" spans="1:22" ht="12.75">
      <c r="A67" s="121">
        <f>+A66+1</f>
        <v>59</v>
      </c>
      <c r="B67" s="35" t="s">
        <v>52</v>
      </c>
      <c r="C67" s="40">
        <f t="shared" si="15"/>
        <v>225.737</v>
      </c>
      <c r="D67" s="38">
        <f t="shared" si="15"/>
        <v>222.737</v>
      </c>
      <c r="E67" s="38">
        <f t="shared" si="15"/>
        <v>164.205</v>
      </c>
      <c r="F67" s="39">
        <f t="shared" si="15"/>
        <v>3</v>
      </c>
      <c r="G67" s="40">
        <f>+H67+J67</f>
        <v>32.887</v>
      </c>
      <c r="H67" s="38">
        <v>29.887</v>
      </c>
      <c r="I67" s="38">
        <v>21.203</v>
      </c>
      <c r="J67" s="41">
        <v>3</v>
      </c>
      <c r="K67" s="126"/>
      <c r="L67" s="124"/>
      <c r="M67" s="124"/>
      <c r="N67" s="123"/>
      <c r="O67" s="40">
        <f t="shared" si="11"/>
        <v>188.85</v>
      </c>
      <c r="P67" s="38">
        <v>188.85</v>
      </c>
      <c r="Q67" s="38">
        <v>141.002</v>
      </c>
      <c r="R67" s="41"/>
      <c r="S67" s="36">
        <f t="shared" si="12"/>
        <v>4</v>
      </c>
      <c r="T67" s="38">
        <v>4</v>
      </c>
      <c r="U67" s="38">
        <v>2</v>
      </c>
      <c r="V67" s="41"/>
    </row>
    <row r="68" spans="1:22" ht="12.75">
      <c r="A68" s="121">
        <v>60</v>
      </c>
      <c r="B68" s="35" t="s">
        <v>124</v>
      </c>
      <c r="C68" s="40">
        <f t="shared" si="15"/>
        <v>10.870999999999999</v>
      </c>
      <c r="D68" s="38">
        <f t="shared" si="15"/>
        <v>10.870999999999999</v>
      </c>
      <c r="E68" s="38">
        <f t="shared" si="15"/>
        <v>7.424</v>
      </c>
      <c r="F68" s="39"/>
      <c r="G68" s="40"/>
      <c r="H68" s="38"/>
      <c r="I68" s="38"/>
      <c r="J68" s="123"/>
      <c r="K68" s="40">
        <f>+L68</f>
        <v>0.7</v>
      </c>
      <c r="L68" s="38">
        <v>0.7</v>
      </c>
      <c r="M68" s="124"/>
      <c r="N68" s="123"/>
      <c r="O68" s="40">
        <f t="shared" si="11"/>
        <v>10.171</v>
      </c>
      <c r="P68" s="38">
        <v>10.171</v>
      </c>
      <c r="Q68" s="38">
        <v>7.424</v>
      </c>
      <c r="R68" s="41"/>
      <c r="S68" s="36"/>
      <c r="T68" s="38"/>
      <c r="U68" s="38"/>
      <c r="V68" s="41"/>
    </row>
    <row r="69" spans="1:22" ht="12.75">
      <c r="A69" s="121">
        <v>61</v>
      </c>
      <c r="B69" s="35" t="s">
        <v>125</v>
      </c>
      <c r="C69" s="40">
        <f t="shared" si="15"/>
        <v>330.241</v>
      </c>
      <c r="D69" s="38">
        <f t="shared" si="15"/>
        <v>330.241</v>
      </c>
      <c r="E69" s="38">
        <f t="shared" si="15"/>
        <v>215.035</v>
      </c>
      <c r="F69" s="39"/>
      <c r="G69" s="40">
        <f t="shared" si="16"/>
        <v>179.853</v>
      </c>
      <c r="H69" s="38">
        <v>179.853</v>
      </c>
      <c r="I69" s="38">
        <v>112.714</v>
      </c>
      <c r="J69" s="123"/>
      <c r="K69" s="126"/>
      <c r="L69" s="124"/>
      <c r="M69" s="124"/>
      <c r="N69" s="123"/>
      <c r="O69" s="40">
        <f t="shared" si="11"/>
        <v>135.888</v>
      </c>
      <c r="P69" s="38">
        <v>135.888</v>
      </c>
      <c r="Q69" s="38">
        <v>102.321</v>
      </c>
      <c r="R69" s="41"/>
      <c r="S69" s="36">
        <f t="shared" si="12"/>
        <v>14.5</v>
      </c>
      <c r="T69" s="38">
        <v>14.5</v>
      </c>
      <c r="U69" s="38"/>
      <c r="V69" s="41"/>
    </row>
    <row r="70" spans="1:22" ht="12.75">
      <c r="A70" s="121">
        <v>62</v>
      </c>
      <c r="B70" s="35" t="s">
        <v>29</v>
      </c>
      <c r="C70" s="40">
        <f t="shared" si="15"/>
        <v>1724.7089999999998</v>
      </c>
      <c r="D70" s="38">
        <f t="shared" si="15"/>
        <v>1723.7089999999998</v>
      </c>
      <c r="E70" s="38">
        <f t="shared" si="15"/>
        <v>1117.961</v>
      </c>
      <c r="F70" s="39">
        <f t="shared" si="15"/>
        <v>1</v>
      </c>
      <c r="G70" s="40">
        <f t="shared" si="16"/>
        <v>657.934</v>
      </c>
      <c r="H70" s="38">
        <v>657.934</v>
      </c>
      <c r="I70" s="38">
        <v>375.584</v>
      </c>
      <c r="J70" s="123"/>
      <c r="K70" s="126"/>
      <c r="L70" s="124"/>
      <c r="M70" s="124"/>
      <c r="N70" s="123"/>
      <c r="O70" s="40">
        <f>P70+R70</f>
        <v>991.775</v>
      </c>
      <c r="P70" s="38">
        <v>991.775</v>
      </c>
      <c r="Q70" s="38">
        <v>742.377</v>
      </c>
      <c r="R70" s="41"/>
      <c r="S70" s="36">
        <f>+T70+V70</f>
        <v>75</v>
      </c>
      <c r="T70" s="38">
        <v>74</v>
      </c>
      <c r="U70" s="38"/>
      <c r="V70" s="41">
        <v>1</v>
      </c>
    </row>
    <row r="71" spans="1:22" ht="12.75">
      <c r="A71" s="121">
        <v>63</v>
      </c>
      <c r="B71" s="35" t="s">
        <v>172</v>
      </c>
      <c r="C71" s="40">
        <f t="shared" si="15"/>
        <v>100.686</v>
      </c>
      <c r="D71" s="38">
        <f t="shared" si="15"/>
        <v>99.686</v>
      </c>
      <c r="E71" s="38">
        <f t="shared" si="15"/>
        <v>55.722</v>
      </c>
      <c r="F71" s="39">
        <f t="shared" si="15"/>
        <v>1</v>
      </c>
      <c r="G71" s="40">
        <f t="shared" si="16"/>
        <v>90.686</v>
      </c>
      <c r="H71" s="38">
        <v>90.686</v>
      </c>
      <c r="I71" s="38">
        <v>55.722</v>
      </c>
      <c r="J71" s="41"/>
      <c r="K71" s="40"/>
      <c r="L71" s="38"/>
      <c r="M71" s="38"/>
      <c r="N71" s="41"/>
      <c r="O71" s="40"/>
      <c r="P71" s="38"/>
      <c r="Q71" s="38"/>
      <c r="R71" s="41"/>
      <c r="S71" s="36">
        <f>+T71+V71</f>
        <v>10</v>
      </c>
      <c r="T71" s="38">
        <v>9</v>
      </c>
      <c r="U71" s="38"/>
      <c r="V71" s="41">
        <v>1</v>
      </c>
    </row>
    <row r="72" spans="1:22" ht="12.75">
      <c r="A72" s="121">
        <v>64</v>
      </c>
      <c r="B72" s="35" t="s">
        <v>126</v>
      </c>
      <c r="C72" s="40">
        <f t="shared" si="15"/>
        <v>1181.079</v>
      </c>
      <c r="D72" s="38">
        <f t="shared" si="15"/>
        <v>1175.3890000000001</v>
      </c>
      <c r="E72" s="38">
        <f t="shared" si="15"/>
        <v>807.976</v>
      </c>
      <c r="F72" s="38">
        <f t="shared" si="15"/>
        <v>5.69</v>
      </c>
      <c r="G72" s="40">
        <f>+H72+J72</f>
        <v>302.455</v>
      </c>
      <c r="H72" s="38">
        <v>296.765</v>
      </c>
      <c r="I72" s="38">
        <v>183.374</v>
      </c>
      <c r="J72" s="41">
        <v>5.69</v>
      </c>
      <c r="K72" s="126"/>
      <c r="L72" s="124"/>
      <c r="M72" s="124"/>
      <c r="N72" s="123"/>
      <c r="O72" s="40">
        <f>P72+R72</f>
        <v>839.624</v>
      </c>
      <c r="P72" s="38">
        <v>839.624</v>
      </c>
      <c r="Q72" s="38">
        <v>624.602</v>
      </c>
      <c r="R72" s="41"/>
      <c r="S72" s="36">
        <f t="shared" si="12"/>
        <v>39</v>
      </c>
      <c r="T72" s="38">
        <v>39</v>
      </c>
      <c r="U72" s="38"/>
      <c r="V72" s="41"/>
    </row>
    <row r="73" spans="1:22" ht="12.75">
      <c r="A73" s="121">
        <f>+A72+1</f>
        <v>65</v>
      </c>
      <c r="B73" s="35" t="s">
        <v>30</v>
      </c>
      <c r="C73" s="40">
        <f t="shared" si="15"/>
        <v>744.85</v>
      </c>
      <c r="D73" s="38">
        <f t="shared" si="15"/>
        <v>744.85</v>
      </c>
      <c r="E73" s="38">
        <f t="shared" si="15"/>
        <v>480.98</v>
      </c>
      <c r="F73" s="38"/>
      <c r="G73" s="40">
        <f>+H73+J73</f>
        <v>276.029</v>
      </c>
      <c r="H73" s="38">
        <v>276.029</v>
      </c>
      <c r="I73" s="38">
        <v>141.018</v>
      </c>
      <c r="J73" s="41"/>
      <c r="K73" s="126"/>
      <c r="L73" s="124"/>
      <c r="M73" s="124"/>
      <c r="N73" s="123"/>
      <c r="O73" s="40">
        <f t="shared" si="11"/>
        <v>453.821</v>
      </c>
      <c r="P73" s="38">
        <v>453.821</v>
      </c>
      <c r="Q73" s="38">
        <v>339.962</v>
      </c>
      <c r="R73" s="41"/>
      <c r="S73" s="36">
        <f t="shared" si="12"/>
        <v>15</v>
      </c>
      <c r="T73" s="38">
        <v>15</v>
      </c>
      <c r="U73" s="38"/>
      <c r="V73" s="41"/>
    </row>
    <row r="74" spans="1:22" ht="12.75">
      <c r="A74" s="121">
        <f>+A73+1</f>
        <v>66</v>
      </c>
      <c r="B74" s="73" t="s">
        <v>173</v>
      </c>
      <c r="C74" s="40">
        <f aca="true" t="shared" si="17" ref="C74:E75">G74+K74+O74+S74</f>
        <v>37.66</v>
      </c>
      <c r="D74" s="38">
        <f t="shared" si="17"/>
        <v>37.66</v>
      </c>
      <c r="E74" s="38">
        <f t="shared" si="17"/>
        <v>26.903</v>
      </c>
      <c r="F74" s="39"/>
      <c r="G74" s="40">
        <f>H74+J74</f>
        <v>33.16</v>
      </c>
      <c r="H74" s="38">
        <v>33.16</v>
      </c>
      <c r="I74" s="38">
        <v>24.834</v>
      </c>
      <c r="J74" s="41"/>
      <c r="K74" s="40"/>
      <c r="L74" s="38"/>
      <c r="M74" s="38"/>
      <c r="N74" s="41"/>
      <c r="O74" s="40"/>
      <c r="P74" s="38"/>
      <c r="Q74" s="38"/>
      <c r="R74" s="41"/>
      <c r="S74" s="36">
        <f t="shared" si="12"/>
        <v>4.5</v>
      </c>
      <c r="T74" s="38">
        <v>4.5</v>
      </c>
      <c r="U74" s="38">
        <v>2.069</v>
      </c>
      <c r="V74" s="41"/>
    </row>
    <row r="75" spans="1:22" ht="12.75">
      <c r="A75" s="121">
        <f>+A74+1</f>
        <v>67</v>
      </c>
      <c r="B75" s="35" t="s">
        <v>128</v>
      </c>
      <c r="C75" s="40">
        <f t="shared" si="17"/>
        <v>400.329</v>
      </c>
      <c r="D75" s="38">
        <f t="shared" si="17"/>
        <v>400.329</v>
      </c>
      <c r="E75" s="38">
        <f t="shared" si="17"/>
        <v>259.841</v>
      </c>
      <c r="F75" s="39"/>
      <c r="G75" s="40">
        <f>H75+J75</f>
        <v>194.916</v>
      </c>
      <c r="H75" s="38">
        <v>194.916</v>
      </c>
      <c r="I75" s="38">
        <v>119.081</v>
      </c>
      <c r="J75" s="41"/>
      <c r="K75" s="126"/>
      <c r="L75" s="124"/>
      <c r="M75" s="124"/>
      <c r="N75" s="123"/>
      <c r="O75" s="40">
        <f t="shared" si="11"/>
        <v>187.413</v>
      </c>
      <c r="P75" s="38">
        <v>187.413</v>
      </c>
      <c r="Q75" s="38">
        <v>140.76</v>
      </c>
      <c r="R75" s="41"/>
      <c r="S75" s="36">
        <f t="shared" si="12"/>
        <v>18</v>
      </c>
      <c r="T75" s="38">
        <v>18</v>
      </c>
      <c r="U75" s="38"/>
      <c r="V75" s="41"/>
    </row>
    <row r="76" spans="1:22" ht="12.75">
      <c r="A76" s="121">
        <f>+A75+1</f>
        <v>68</v>
      </c>
      <c r="B76" s="35" t="s">
        <v>31</v>
      </c>
      <c r="C76" s="40">
        <f aca="true" t="shared" si="18" ref="C76:E78">+G76+K76+O76+S76</f>
        <v>646.213</v>
      </c>
      <c r="D76" s="38">
        <f t="shared" si="18"/>
        <v>646.213</v>
      </c>
      <c r="E76" s="38">
        <f t="shared" si="18"/>
        <v>410.47200000000004</v>
      </c>
      <c r="F76" s="39"/>
      <c r="G76" s="40">
        <f>+H76</f>
        <v>251.799</v>
      </c>
      <c r="H76" s="38">
        <v>251.799</v>
      </c>
      <c r="I76" s="38">
        <v>125.615</v>
      </c>
      <c r="J76" s="123"/>
      <c r="K76" s="126"/>
      <c r="L76" s="124"/>
      <c r="M76" s="124"/>
      <c r="N76" s="123"/>
      <c r="O76" s="40">
        <f t="shared" si="11"/>
        <v>379.914</v>
      </c>
      <c r="P76" s="38">
        <v>379.914</v>
      </c>
      <c r="Q76" s="38">
        <v>284.857</v>
      </c>
      <c r="R76" s="41"/>
      <c r="S76" s="36">
        <f t="shared" si="12"/>
        <v>14.5</v>
      </c>
      <c r="T76" s="38">
        <v>14.5</v>
      </c>
      <c r="U76" s="38"/>
      <c r="V76" s="41"/>
    </row>
    <row r="77" spans="1:22" ht="12.75">
      <c r="A77" s="121">
        <f>+A76+1</f>
        <v>69</v>
      </c>
      <c r="B77" s="35" t="s">
        <v>174</v>
      </c>
      <c r="C77" s="40">
        <f t="shared" si="18"/>
        <v>154.251</v>
      </c>
      <c r="D77" s="38">
        <f t="shared" si="18"/>
        <v>154.251</v>
      </c>
      <c r="E77" s="38">
        <f t="shared" si="18"/>
        <v>87.856</v>
      </c>
      <c r="F77" s="39"/>
      <c r="G77" s="40">
        <f>+H77</f>
        <v>102.159</v>
      </c>
      <c r="H77" s="38">
        <v>102.159</v>
      </c>
      <c r="I77" s="38">
        <v>54.658</v>
      </c>
      <c r="J77" s="41"/>
      <c r="K77" s="40"/>
      <c r="L77" s="38"/>
      <c r="M77" s="38"/>
      <c r="N77" s="41"/>
      <c r="O77" s="40">
        <f t="shared" si="11"/>
        <v>44.892</v>
      </c>
      <c r="P77" s="38">
        <v>44.892</v>
      </c>
      <c r="Q77" s="38">
        <v>33.198</v>
      </c>
      <c r="R77" s="41"/>
      <c r="S77" s="36">
        <f t="shared" si="12"/>
        <v>7.2</v>
      </c>
      <c r="T77" s="38">
        <v>7.2</v>
      </c>
      <c r="U77" s="38"/>
      <c r="V77" s="41"/>
    </row>
    <row r="78" spans="1:22" ht="12.75">
      <c r="A78" s="121">
        <v>70</v>
      </c>
      <c r="B78" s="73" t="s">
        <v>175</v>
      </c>
      <c r="C78" s="40">
        <f>+G78+K78+O78+S78</f>
        <v>41.171</v>
      </c>
      <c r="D78" s="38">
        <f t="shared" si="18"/>
        <v>41.171</v>
      </c>
      <c r="E78" s="38">
        <f t="shared" si="18"/>
        <v>28.078000000000003</v>
      </c>
      <c r="F78" s="39"/>
      <c r="G78" s="40">
        <f>+H78</f>
        <v>39.659</v>
      </c>
      <c r="H78" s="38">
        <v>39.659</v>
      </c>
      <c r="I78" s="38">
        <v>27.382</v>
      </c>
      <c r="J78" s="41"/>
      <c r="K78" s="40"/>
      <c r="L78" s="38"/>
      <c r="M78" s="38"/>
      <c r="N78" s="41"/>
      <c r="O78" s="40"/>
      <c r="P78" s="38"/>
      <c r="Q78" s="38"/>
      <c r="R78" s="41"/>
      <c r="S78" s="36">
        <f t="shared" si="12"/>
        <v>1.512</v>
      </c>
      <c r="T78" s="38">
        <v>1.512</v>
      </c>
      <c r="U78" s="38">
        <v>0.696</v>
      </c>
      <c r="V78" s="41"/>
    </row>
    <row r="79" spans="1:22" ht="12.75">
      <c r="A79" s="121">
        <f aca="true" t="shared" si="19" ref="A79:A142">+A78+1</f>
        <v>71</v>
      </c>
      <c r="B79" s="35" t="s">
        <v>32</v>
      </c>
      <c r="C79" s="40">
        <f aca="true" t="shared" si="20" ref="C79:F164">G79+K79+O79+S79</f>
        <v>660.677</v>
      </c>
      <c r="D79" s="38">
        <f>H79+L79+P79+T79</f>
        <v>659.548</v>
      </c>
      <c r="E79" s="38">
        <f>I79+M79+Q79+U79</f>
        <v>439.84999999999997</v>
      </c>
      <c r="F79" s="38">
        <f>+J79+N79+R79+V79</f>
        <v>1.129</v>
      </c>
      <c r="G79" s="40">
        <f>H79+J79</f>
        <v>208.932</v>
      </c>
      <c r="H79" s="38">
        <v>207.803</v>
      </c>
      <c r="I79" s="38">
        <v>118.344</v>
      </c>
      <c r="J79" s="41">
        <v>1.129</v>
      </c>
      <c r="K79" s="126"/>
      <c r="L79" s="124"/>
      <c r="M79" s="124"/>
      <c r="N79" s="123"/>
      <c r="O79" s="40">
        <f t="shared" si="11"/>
        <v>428.745</v>
      </c>
      <c r="P79" s="38">
        <v>428.745</v>
      </c>
      <c r="Q79" s="38">
        <v>321.506</v>
      </c>
      <c r="R79" s="41"/>
      <c r="S79" s="36">
        <f t="shared" si="12"/>
        <v>23</v>
      </c>
      <c r="T79" s="38">
        <v>23</v>
      </c>
      <c r="U79" s="38"/>
      <c r="V79" s="41"/>
    </row>
    <row r="80" spans="1:22" ht="12.75">
      <c r="A80" s="121">
        <f t="shared" si="19"/>
        <v>72</v>
      </c>
      <c r="B80" s="73" t="s">
        <v>176</v>
      </c>
      <c r="C80" s="40">
        <f t="shared" si="20"/>
        <v>34.462</v>
      </c>
      <c r="D80" s="38">
        <f>H80+L80+P80+T80</f>
        <v>34.462</v>
      </c>
      <c r="E80" s="38">
        <f>I80+M80+Q80+U80</f>
        <v>25.736</v>
      </c>
      <c r="F80" s="39"/>
      <c r="G80" s="40">
        <f>H80+J80</f>
        <v>32.862</v>
      </c>
      <c r="H80" s="38">
        <v>32.862</v>
      </c>
      <c r="I80" s="38">
        <v>25</v>
      </c>
      <c r="J80" s="41"/>
      <c r="K80" s="40"/>
      <c r="L80" s="38"/>
      <c r="M80" s="38"/>
      <c r="N80" s="41"/>
      <c r="O80" s="40"/>
      <c r="P80" s="38"/>
      <c r="Q80" s="38"/>
      <c r="R80" s="41"/>
      <c r="S80" s="36">
        <f t="shared" si="12"/>
        <v>1.6</v>
      </c>
      <c r="T80" s="38">
        <v>1.6</v>
      </c>
      <c r="U80" s="38">
        <v>0.736</v>
      </c>
      <c r="V80" s="41"/>
    </row>
    <row r="81" spans="1:22" ht="12.75">
      <c r="A81" s="121">
        <f t="shared" si="19"/>
        <v>73</v>
      </c>
      <c r="B81" s="35" t="s">
        <v>132</v>
      </c>
      <c r="C81" s="40">
        <f aca="true" t="shared" si="21" ref="C81:E88">+G81+K81+O81+S81</f>
        <v>778.9019999999999</v>
      </c>
      <c r="D81" s="38">
        <f t="shared" si="21"/>
        <v>778.9019999999999</v>
      </c>
      <c r="E81" s="38">
        <f t="shared" si="21"/>
        <v>465.164</v>
      </c>
      <c r="F81" s="39"/>
      <c r="G81" s="40">
        <f aca="true" t="shared" si="22" ref="G81:G88">+H81</f>
        <v>341.571</v>
      </c>
      <c r="H81" s="38">
        <v>341.571</v>
      </c>
      <c r="I81" s="38">
        <v>160.738</v>
      </c>
      <c r="J81" s="123"/>
      <c r="K81" s="126"/>
      <c r="L81" s="124"/>
      <c r="M81" s="124"/>
      <c r="N81" s="123"/>
      <c r="O81" s="40">
        <f t="shared" si="11"/>
        <v>405.931</v>
      </c>
      <c r="P81" s="38">
        <v>405.931</v>
      </c>
      <c r="Q81" s="38">
        <v>304.426</v>
      </c>
      <c r="R81" s="123"/>
      <c r="S81" s="36">
        <f>+T81</f>
        <v>31.4</v>
      </c>
      <c r="T81" s="38">
        <v>31.4</v>
      </c>
      <c r="U81" s="38"/>
      <c r="V81" s="41"/>
    </row>
    <row r="82" spans="1:22" ht="12.75">
      <c r="A82" s="121">
        <f t="shared" si="19"/>
        <v>74</v>
      </c>
      <c r="B82" s="35" t="s">
        <v>46</v>
      </c>
      <c r="C82" s="40">
        <f t="shared" si="21"/>
        <v>325.79599999999994</v>
      </c>
      <c r="D82" s="38">
        <f t="shared" si="21"/>
        <v>325.79599999999994</v>
      </c>
      <c r="E82" s="38">
        <f t="shared" si="21"/>
        <v>207.632</v>
      </c>
      <c r="F82" s="39"/>
      <c r="G82" s="40">
        <f>+H82+J82</f>
        <v>16.977</v>
      </c>
      <c r="H82" s="38">
        <v>16.977</v>
      </c>
      <c r="I82" s="38"/>
      <c r="J82" s="41"/>
      <c r="K82" s="40">
        <f>L82+N82</f>
        <v>136.1</v>
      </c>
      <c r="L82" s="38">
        <v>136.1</v>
      </c>
      <c r="M82" s="38">
        <v>82.593</v>
      </c>
      <c r="N82" s="41"/>
      <c r="O82" s="40">
        <f t="shared" si="11"/>
        <v>165.319</v>
      </c>
      <c r="P82" s="38">
        <v>165.319</v>
      </c>
      <c r="Q82" s="38">
        <v>125.039</v>
      </c>
      <c r="R82" s="41"/>
      <c r="S82" s="36">
        <f>+T82</f>
        <v>7.4</v>
      </c>
      <c r="T82" s="38">
        <v>7.4</v>
      </c>
      <c r="U82" s="38"/>
      <c r="V82" s="41"/>
    </row>
    <row r="83" spans="1:22" ht="12.75">
      <c r="A83" s="121">
        <v>75</v>
      </c>
      <c r="B83" s="35" t="s">
        <v>133</v>
      </c>
      <c r="C83" s="40">
        <f t="shared" si="21"/>
        <v>406.804</v>
      </c>
      <c r="D83" s="38">
        <f t="shared" si="21"/>
        <v>406.804</v>
      </c>
      <c r="E83" s="38">
        <f t="shared" si="21"/>
        <v>294.001</v>
      </c>
      <c r="F83" s="39"/>
      <c r="G83" s="40">
        <f t="shared" si="22"/>
        <v>352.599</v>
      </c>
      <c r="H83" s="38">
        <v>352.599</v>
      </c>
      <c r="I83" s="38">
        <v>261.885</v>
      </c>
      <c r="J83" s="123"/>
      <c r="K83" s="126"/>
      <c r="L83" s="124"/>
      <c r="M83" s="124"/>
      <c r="N83" s="123"/>
      <c r="O83" s="40">
        <f t="shared" si="11"/>
        <v>25.705</v>
      </c>
      <c r="P83" s="38">
        <v>25.705</v>
      </c>
      <c r="Q83" s="38">
        <v>19.7</v>
      </c>
      <c r="R83" s="41"/>
      <c r="S83" s="36">
        <f>+T83+V83</f>
        <v>28.5</v>
      </c>
      <c r="T83" s="38">
        <v>28.5</v>
      </c>
      <c r="U83" s="38">
        <v>12.416</v>
      </c>
      <c r="V83" s="41"/>
    </row>
    <row r="84" spans="1:22" ht="12.75">
      <c r="A84" s="121">
        <f t="shared" si="19"/>
        <v>76</v>
      </c>
      <c r="B84" s="35" t="s">
        <v>43</v>
      </c>
      <c r="C84" s="40">
        <f t="shared" si="21"/>
        <v>119.569</v>
      </c>
      <c r="D84" s="38">
        <f t="shared" si="21"/>
        <v>119.569</v>
      </c>
      <c r="E84" s="38">
        <f t="shared" si="21"/>
        <v>86.772</v>
      </c>
      <c r="F84" s="39"/>
      <c r="G84" s="40">
        <f t="shared" si="22"/>
        <v>94.294</v>
      </c>
      <c r="H84" s="38">
        <v>94.294</v>
      </c>
      <c r="I84" s="38">
        <v>71.525</v>
      </c>
      <c r="J84" s="123"/>
      <c r="K84" s="126"/>
      <c r="L84" s="124"/>
      <c r="M84" s="124"/>
      <c r="N84" s="123"/>
      <c r="O84" s="40">
        <f t="shared" si="11"/>
        <v>13.775</v>
      </c>
      <c r="P84" s="38">
        <v>13.775</v>
      </c>
      <c r="Q84" s="38">
        <v>10.557</v>
      </c>
      <c r="R84" s="41"/>
      <c r="S84" s="36">
        <f aca="true" t="shared" si="23" ref="S84:S89">T84+V84</f>
        <v>11.5</v>
      </c>
      <c r="T84" s="38">
        <v>11.5</v>
      </c>
      <c r="U84" s="38">
        <v>4.69</v>
      </c>
      <c r="V84" s="41"/>
    </row>
    <row r="85" spans="1:22" ht="12.75">
      <c r="A85" s="121">
        <f t="shared" si="19"/>
        <v>77</v>
      </c>
      <c r="B85" s="73" t="s">
        <v>34</v>
      </c>
      <c r="C85" s="40">
        <f t="shared" si="21"/>
        <v>86.653</v>
      </c>
      <c r="D85" s="38">
        <f t="shared" si="21"/>
        <v>86.653</v>
      </c>
      <c r="E85" s="38">
        <f t="shared" si="21"/>
        <v>47.442</v>
      </c>
      <c r="F85" s="39"/>
      <c r="G85" s="40">
        <f t="shared" si="22"/>
        <v>65.653</v>
      </c>
      <c r="H85" s="38">
        <v>65.653</v>
      </c>
      <c r="I85" s="38">
        <v>47.442</v>
      </c>
      <c r="J85" s="123"/>
      <c r="K85" s="126"/>
      <c r="L85" s="124"/>
      <c r="M85" s="124"/>
      <c r="N85" s="123"/>
      <c r="O85" s="40"/>
      <c r="P85" s="38"/>
      <c r="Q85" s="38"/>
      <c r="R85" s="41"/>
      <c r="S85" s="36">
        <f t="shared" si="23"/>
        <v>21</v>
      </c>
      <c r="T85" s="38">
        <v>21</v>
      </c>
      <c r="U85" s="38"/>
      <c r="V85" s="41"/>
    </row>
    <row r="86" spans="1:22" ht="12.75">
      <c r="A86" s="121">
        <v>78</v>
      </c>
      <c r="B86" s="73" t="s">
        <v>177</v>
      </c>
      <c r="C86" s="40">
        <f t="shared" si="21"/>
        <v>90.529</v>
      </c>
      <c r="D86" s="38">
        <f t="shared" si="21"/>
        <v>90.529</v>
      </c>
      <c r="E86" s="38">
        <f t="shared" si="21"/>
        <v>67.105</v>
      </c>
      <c r="F86" s="39"/>
      <c r="G86" s="40">
        <f t="shared" si="22"/>
        <v>31.66</v>
      </c>
      <c r="H86" s="38">
        <v>31.66</v>
      </c>
      <c r="I86" s="38">
        <v>22.754</v>
      </c>
      <c r="J86" s="123"/>
      <c r="K86" s="126"/>
      <c r="L86" s="124"/>
      <c r="M86" s="124"/>
      <c r="N86" s="123"/>
      <c r="O86" s="40">
        <f t="shared" si="11"/>
        <v>57.869</v>
      </c>
      <c r="P86" s="38">
        <v>57.869</v>
      </c>
      <c r="Q86" s="38">
        <v>44.351</v>
      </c>
      <c r="R86" s="41"/>
      <c r="S86" s="36">
        <f t="shared" si="23"/>
        <v>1</v>
      </c>
      <c r="T86" s="38">
        <v>1</v>
      </c>
      <c r="U86" s="38"/>
      <c r="V86" s="41"/>
    </row>
    <row r="87" spans="1:22" ht="12.75">
      <c r="A87" s="121">
        <f t="shared" si="19"/>
        <v>79</v>
      </c>
      <c r="B87" s="35" t="s">
        <v>134</v>
      </c>
      <c r="C87" s="40">
        <f t="shared" si="21"/>
        <v>227.31699999999998</v>
      </c>
      <c r="D87" s="38">
        <f t="shared" si="21"/>
        <v>227.31699999999998</v>
      </c>
      <c r="E87" s="38">
        <f t="shared" si="21"/>
        <v>146.53799999999998</v>
      </c>
      <c r="F87" s="39"/>
      <c r="G87" s="40">
        <f t="shared" si="22"/>
        <v>159.314</v>
      </c>
      <c r="H87" s="38">
        <v>159.314</v>
      </c>
      <c r="I87" s="38">
        <v>103.696</v>
      </c>
      <c r="J87" s="123"/>
      <c r="K87" s="126"/>
      <c r="L87" s="124"/>
      <c r="M87" s="124"/>
      <c r="N87" s="123"/>
      <c r="O87" s="40">
        <f t="shared" si="11"/>
        <v>56.303</v>
      </c>
      <c r="P87" s="38">
        <v>56.303</v>
      </c>
      <c r="Q87" s="38">
        <v>41.646</v>
      </c>
      <c r="R87" s="41"/>
      <c r="S87" s="36">
        <f t="shared" si="23"/>
        <v>11.7</v>
      </c>
      <c r="T87" s="38">
        <v>11.7</v>
      </c>
      <c r="U87" s="38">
        <v>1.196</v>
      </c>
      <c r="V87" s="41"/>
    </row>
    <row r="88" spans="1:22" ht="12.75">
      <c r="A88" s="121">
        <v>80</v>
      </c>
      <c r="B88" s="35" t="s">
        <v>178</v>
      </c>
      <c r="C88" s="51">
        <f t="shared" si="21"/>
        <v>67.899</v>
      </c>
      <c r="D88" s="38">
        <f t="shared" si="21"/>
        <v>67.899</v>
      </c>
      <c r="E88" s="36">
        <f t="shared" si="21"/>
        <v>43.929</v>
      </c>
      <c r="F88" s="39"/>
      <c r="G88" s="40">
        <f t="shared" si="22"/>
        <v>40.21</v>
      </c>
      <c r="H88" s="38">
        <v>40.21</v>
      </c>
      <c r="I88" s="38">
        <v>25.751</v>
      </c>
      <c r="J88" s="123"/>
      <c r="K88" s="126"/>
      <c r="L88" s="124"/>
      <c r="M88" s="124"/>
      <c r="N88" s="123"/>
      <c r="O88" s="40">
        <f t="shared" si="11"/>
        <v>24.589</v>
      </c>
      <c r="P88" s="38">
        <v>24.589</v>
      </c>
      <c r="Q88" s="38">
        <v>18.178</v>
      </c>
      <c r="R88" s="41"/>
      <c r="S88" s="36">
        <f t="shared" si="23"/>
        <v>3.1</v>
      </c>
      <c r="T88" s="38">
        <v>3.1</v>
      </c>
      <c r="U88" s="38"/>
      <c r="V88" s="41"/>
    </row>
    <row r="89" spans="1:22" ht="12.75">
      <c r="A89" s="121">
        <v>81</v>
      </c>
      <c r="B89" s="73" t="s">
        <v>10</v>
      </c>
      <c r="C89" s="40">
        <f t="shared" si="20"/>
        <v>14.457</v>
      </c>
      <c r="D89" s="38">
        <f t="shared" si="20"/>
        <v>14.457</v>
      </c>
      <c r="E89" s="38">
        <f t="shared" si="20"/>
        <v>11.08</v>
      </c>
      <c r="F89" s="39">
        <f>+J89+N89+R89+V89</f>
        <v>0</v>
      </c>
      <c r="G89" s="40">
        <f aca="true" t="shared" si="24" ref="G89:G171">H89+J89</f>
        <v>0</v>
      </c>
      <c r="H89" s="38"/>
      <c r="I89" s="38"/>
      <c r="J89" s="41"/>
      <c r="K89" s="126"/>
      <c r="L89" s="124"/>
      <c r="M89" s="124"/>
      <c r="N89" s="123"/>
      <c r="O89" s="40">
        <f t="shared" si="11"/>
        <v>14.457</v>
      </c>
      <c r="P89" s="38">
        <v>14.457</v>
      </c>
      <c r="Q89" s="38">
        <v>11.08</v>
      </c>
      <c r="R89" s="41"/>
      <c r="S89" s="36">
        <f t="shared" si="23"/>
        <v>0</v>
      </c>
      <c r="T89" s="38"/>
      <c r="U89" s="38"/>
      <c r="V89" s="41"/>
    </row>
    <row r="90" spans="1:22" ht="12.75">
      <c r="A90" s="121">
        <v>82</v>
      </c>
      <c r="B90" s="55" t="s">
        <v>179</v>
      </c>
      <c r="C90" s="29">
        <f t="shared" si="20"/>
        <v>0</v>
      </c>
      <c r="D90" s="32">
        <f t="shared" si="20"/>
        <v>0</v>
      </c>
      <c r="E90" s="32"/>
      <c r="F90" s="39"/>
      <c r="G90" s="29">
        <f t="shared" si="24"/>
        <v>0</v>
      </c>
      <c r="H90" s="32"/>
      <c r="I90" s="38"/>
      <c r="J90" s="41"/>
      <c r="K90" s="126"/>
      <c r="L90" s="124"/>
      <c r="M90" s="124"/>
      <c r="N90" s="123"/>
      <c r="O90" s="40"/>
      <c r="P90" s="38"/>
      <c r="Q90" s="38"/>
      <c r="R90" s="41"/>
      <c r="S90" s="36"/>
      <c r="T90" s="38"/>
      <c r="U90" s="38"/>
      <c r="V90" s="41"/>
    </row>
    <row r="91" spans="1:22" ht="12.75">
      <c r="A91" s="121">
        <v>83</v>
      </c>
      <c r="B91" s="35" t="s">
        <v>12</v>
      </c>
      <c r="C91" s="40">
        <f t="shared" si="20"/>
        <v>0</v>
      </c>
      <c r="D91" s="38">
        <f t="shared" si="20"/>
        <v>0</v>
      </c>
      <c r="E91" s="38">
        <f t="shared" si="20"/>
        <v>0</v>
      </c>
      <c r="F91" s="39"/>
      <c r="G91" s="40">
        <f t="shared" si="24"/>
        <v>0</v>
      </c>
      <c r="H91" s="38"/>
      <c r="I91" s="38"/>
      <c r="J91" s="45"/>
      <c r="K91" s="126"/>
      <c r="L91" s="124"/>
      <c r="M91" s="124"/>
      <c r="N91" s="123"/>
      <c r="O91" s="40"/>
      <c r="P91" s="38"/>
      <c r="Q91" s="38"/>
      <c r="R91" s="41"/>
      <c r="S91" s="36"/>
      <c r="T91" s="38"/>
      <c r="U91" s="38"/>
      <c r="V91" s="41"/>
    </row>
    <row r="92" spans="1:22" ht="12.75">
      <c r="A92" s="121">
        <v>84</v>
      </c>
      <c r="B92" s="35" t="s">
        <v>13</v>
      </c>
      <c r="C92" s="40">
        <f t="shared" si="20"/>
        <v>0</v>
      </c>
      <c r="D92" s="38">
        <f t="shared" si="20"/>
        <v>0</v>
      </c>
      <c r="E92" s="38">
        <f t="shared" si="20"/>
        <v>0</v>
      </c>
      <c r="F92" s="39"/>
      <c r="G92" s="40">
        <f t="shared" si="24"/>
        <v>0</v>
      </c>
      <c r="H92" s="38"/>
      <c r="I92" s="38"/>
      <c r="J92" s="45"/>
      <c r="K92" s="126"/>
      <c r="L92" s="124"/>
      <c r="M92" s="124"/>
      <c r="N92" s="123"/>
      <c r="O92" s="40"/>
      <c r="P92" s="38"/>
      <c r="Q92" s="38"/>
      <c r="R92" s="41"/>
      <c r="S92" s="36"/>
      <c r="T92" s="38"/>
      <c r="U92" s="38"/>
      <c r="V92" s="41"/>
    </row>
    <row r="93" spans="1:22" ht="12.75">
      <c r="A93" s="121">
        <v>85</v>
      </c>
      <c r="B93" s="35" t="s">
        <v>14</v>
      </c>
      <c r="C93" s="40">
        <f t="shared" si="20"/>
        <v>0</v>
      </c>
      <c r="D93" s="38">
        <f t="shared" si="20"/>
        <v>0</v>
      </c>
      <c r="E93" s="38">
        <f t="shared" si="20"/>
        <v>0</v>
      </c>
      <c r="F93" s="39"/>
      <c r="G93" s="40">
        <f t="shared" si="24"/>
        <v>0</v>
      </c>
      <c r="H93" s="38"/>
      <c r="I93" s="38"/>
      <c r="J93" s="41"/>
      <c r="K93" s="126"/>
      <c r="L93" s="124"/>
      <c r="M93" s="124"/>
      <c r="N93" s="123"/>
      <c r="O93" s="40"/>
      <c r="P93" s="38"/>
      <c r="Q93" s="38"/>
      <c r="R93" s="41"/>
      <c r="S93" s="130"/>
      <c r="T93" s="32"/>
      <c r="U93" s="32"/>
      <c r="V93" s="45"/>
    </row>
    <row r="94" spans="1:22" ht="12.75">
      <c r="A94" s="121">
        <f t="shared" si="19"/>
        <v>86</v>
      </c>
      <c r="B94" s="35" t="s">
        <v>15</v>
      </c>
      <c r="C94" s="40">
        <f t="shared" si="20"/>
        <v>0</v>
      </c>
      <c r="D94" s="38">
        <f t="shared" si="20"/>
        <v>0</v>
      </c>
      <c r="E94" s="38">
        <f t="shared" si="20"/>
        <v>0</v>
      </c>
      <c r="F94" s="39"/>
      <c r="G94" s="40">
        <f t="shared" si="24"/>
        <v>0</v>
      </c>
      <c r="H94" s="38"/>
      <c r="I94" s="38"/>
      <c r="J94" s="45"/>
      <c r="K94" s="126"/>
      <c r="L94" s="124"/>
      <c r="M94" s="124"/>
      <c r="N94" s="123"/>
      <c r="O94" s="40"/>
      <c r="P94" s="38"/>
      <c r="Q94" s="38"/>
      <c r="R94" s="41"/>
      <c r="S94" s="130"/>
      <c r="T94" s="32"/>
      <c r="U94" s="32"/>
      <c r="V94" s="45"/>
    </row>
    <row r="95" spans="1:22" ht="12.75">
      <c r="A95" s="121">
        <f t="shared" si="19"/>
        <v>87</v>
      </c>
      <c r="B95" s="35" t="s">
        <v>16</v>
      </c>
      <c r="C95" s="40">
        <f t="shared" si="20"/>
        <v>0</v>
      </c>
      <c r="D95" s="38">
        <f t="shared" si="20"/>
        <v>0</v>
      </c>
      <c r="E95" s="38">
        <f t="shared" si="20"/>
        <v>0</v>
      </c>
      <c r="F95" s="39"/>
      <c r="G95" s="40">
        <f t="shared" si="24"/>
        <v>0</v>
      </c>
      <c r="H95" s="38"/>
      <c r="I95" s="38"/>
      <c r="J95" s="45"/>
      <c r="K95" s="126"/>
      <c r="L95" s="124"/>
      <c r="M95" s="124"/>
      <c r="N95" s="123"/>
      <c r="O95" s="40"/>
      <c r="P95" s="38"/>
      <c r="Q95" s="38"/>
      <c r="R95" s="41"/>
      <c r="S95" s="130"/>
      <c r="T95" s="32"/>
      <c r="U95" s="32"/>
      <c r="V95" s="45"/>
    </row>
    <row r="96" spans="1:22" ht="12.75">
      <c r="A96" s="121">
        <f t="shared" si="19"/>
        <v>88</v>
      </c>
      <c r="B96" s="35" t="s">
        <v>17</v>
      </c>
      <c r="C96" s="40">
        <f t="shared" si="20"/>
        <v>0</v>
      </c>
      <c r="D96" s="38">
        <f t="shared" si="20"/>
        <v>0</v>
      </c>
      <c r="E96" s="38">
        <f t="shared" si="20"/>
        <v>0</v>
      </c>
      <c r="F96" s="39"/>
      <c r="G96" s="40">
        <f t="shared" si="24"/>
        <v>0</v>
      </c>
      <c r="H96" s="38"/>
      <c r="I96" s="38"/>
      <c r="J96" s="45"/>
      <c r="K96" s="126"/>
      <c r="L96" s="124"/>
      <c r="M96" s="124"/>
      <c r="N96" s="123"/>
      <c r="O96" s="40"/>
      <c r="P96" s="38"/>
      <c r="Q96" s="38"/>
      <c r="R96" s="41"/>
      <c r="S96" s="130"/>
      <c r="T96" s="32"/>
      <c r="U96" s="32"/>
      <c r="V96" s="45"/>
    </row>
    <row r="97" spans="1:22" ht="12.75">
      <c r="A97" s="121">
        <v>89</v>
      </c>
      <c r="B97" s="35" t="s">
        <v>19</v>
      </c>
      <c r="C97" s="40">
        <f>G97+K97+O97+S97</f>
        <v>0</v>
      </c>
      <c r="D97" s="38">
        <f t="shared" si="20"/>
        <v>0</v>
      </c>
      <c r="E97" s="38"/>
      <c r="F97" s="39"/>
      <c r="G97" s="40">
        <f>H97+J97</f>
        <v>0</v>
      </c>
      <c r="H97" s="38"/>
      <c r="I97" s="38"/>
      <c r="J97" s="45"/>
      <c r="K97" s="126"/>
      <c r="L97" s="124"/>
      <c r="M97" s="124"/>
      <c r="N97" s="123"/>
      <c r="O97" s="40"/>
      <c r="P97" s="38"/>
      <c r="Q97" s="38"/>
      <c r="R97" s="41"/>
      <c r="S97" s="130"/>
      <c r="T97" s="32"/>
      <c r="U97" s="32"/>
      <c r="V97" s="45"/>
    </row>
    <row r="98" spans="1:22" ht="13.5" thickBot="1">
      <c r="A98" s="150">
        <f t="shared" si="19"/>
        <v>90</v>
      </c>
      <c r="B98" s="58" t="s">
        <v>39</v>
      </c>
      <c r="C98" s="62">
        <f>G98+K98+O98+S98</f>
        <v>0</v>
      </c>
      <c r="D98" s="60">
        <f t="shared" si="20"/>
        <v>0</v>
      </c>
      <c r="E98" s="60"/>
      <c r="F98" s="61"/>
      <c r="G98" s="62">
        <f>H98+J98</f>
        <v>0</v>
      </c>
      <c r="H98" s="60"/>
      <c r="I98" s="60"/>
      <c r="J98" s="67"/>
      <c r="K98" s="151"/>
      <c r="L98" s="152"/>
      <c r="M98" s="152"/>
      <c r="N98" s="153"/>
      <c r="O98" s="77"/>
      <c r="P98" s="76"/>
      <c r="Q98" s="76"/>
      <c r="R98" s="79"/>
      <c r="S98" s="154"/>
      <c r="T98" s="155"/>
      <c r="U98" s="155"/>
      <c r="V98" s="78"/>
    </row>
    <row r="99" spans="1:22" ht="45.75" thickBot="1">
      <c r="A99" s="101">
        <f t="shared" si="19"/>
        <v>91</v>
      </c>
      <c r="B99" s="102" t="s">
        <v>180</v>
      </c>
      <c r="C99" s="156">
        <f>G99+K99+O99+S99</f>
        <v>65.315</v>
      </c>
      <c r="D99" s="157">
        <f t="shared" si="20"/>
        <v>65.315</v>
      </c>
      <c r="E99" s="89">
        <f t="shared" si="20"/>
        <v>37.926</v>
      </c>
      <c r="F99" s="95">
        <f t="shared" si="20"/>
        <v>0</v>
      </c>
      <c r="G99" s="89">
        <f>G100+G111+G114+G117+G118+SUM(G122:G133)+G135+G138+G139</f>
        <v>60.915</v>
      </c>
      <c r="H99" s="89">
        <f>H100+H111+H114+H117+H118+SUM(H122:H133)+H135+H138+H139</f>
        <v>60.915</v>
      </c>
      <c r="I99" s="89">
        <f>I100+I111+I114+SUM(I117:I133)+I135+I138+I139</f>
        <v>37.926</v>
      </c>
      <c r="J99" s="89"/>
      <c r="K99" s="158"/>
      <c r="L99" s="159"/>
      <c r="M99" s="159"/>
      <c r="N99" s="137"/>
      <c r="O99" s="158"/>
      <c r="P99" s="159"/>
      <c r="Q99" s="159"/>
      <c r="R99" s="137"/>
      <c r="S99" s="96">
        <f>S100+SUM(S111:S133)+S135+S138+S139</f>
        <v>4.4</v>
      </c>
      <c r="T99" s="157">
        <f>SUM(T111:T139)</f>
        <v>4.4</v>
      </c>
      <c r="U99" s="89">
        <f>SUM(U111:U138)</f>
        <v>0</v>
      </c>
      <c r="V99" s="95">
        <f>SUM(V111:V138)</f>
        <v>0</v>
      </c>
    </row>
    <row r="100" spans="1:22" ht="25.5">
      <c r="A100" s="106">
        <f t="shared" si="19"/>
        <v>92</v>
      </c>
      <c r="B100" s="160" t="s">
        <v>181</v>
      </c>
      <c r="C100" s="118">
        <f t="shared" si="20"/>
        <v>0</v>
      </c>
      <c r="D100" s="113">
        <f t="shared" si="20"/>
        <v>0</v>
      </c>
      <c r="E100" s="113"/>
      <c r="F100" s="117"/>
      <c r="G100" s="161">
        <f>SUM(G101:G110)-G104-G105</f>
        <v>0</v>
      </c>
      <c r="H100" s="141">
        <f>SUM(H101:H110)-H104-H105</f>
        <v>0</v>
      </c>
      <c r="I100" s="141"/>
      <c r="J100" s="142"/>
      <c r="K100" s="162"/>
      <c r="L100" s="147"/>
      <c r="M100" s="147"/>
      <c r="N100" s="143"/>
      <c r="O100" s="162"/>
      <c r="P100" s="147"/>
      <c r="Q100" s="147"/>
      <c r="R100" s="143"/>
      <c r="S100" s="162"/>
      <c r="T100" s="147"/>
      <c r="U100" s="147"/>
      <c r="V100" s="143"/>
    </row>
    <row r="101" spans="1:22" ht="12.75">
      <c r="A101" s="121">
        <f t="shared" si="19"/>
        <v>93</v>
      </c>
      <c r="B101" s="56" t="s">
        <v>182</v>
      </c>
      <c r="C101" s="29">
        <f t="shared" si="20"/>
        <v>0</v>
      </c>
      <c r="D101" s="124">
        <f t="shared" si="20"/>
        <v>0</v>
      </c>
      <c r="E101" s="124"/>
      <c r="F101" s="125"/>
      <c r="G101" s="126">
        <f t="shared" si="24"/>
        <v>0</v>
      </c>
      <c r="H101" s="124"/>
      <c r="I101" s="124"/>
      <c r="J101" s="123"/>
      <c r="K101" s="126"/>
      <c r="L101" s="124"/>
      <c r="M101" s="124"/>
      <c r="N101" s="123"/>
      <c r="O101" s="126"/>
      <c r="P101" s="124"/>
      <c r="Q101" s="124"/>
      <c r="R101" s="123"/>
      <c r="S101" s="126"/>
      <c r="T101" s="124"/>
      <c r="U101" s="124"/>
      <c r="V101" s="123"/>
    </row>
    <row r="102" spans="1:22" ht="12.75">
      <c r="A102" s="121">
        <f t="shared" si="19"/>
        <v>94</v>
      </c>
      <c r="B102" s="56" t="s">
        <v>183</v>
      </c>
      <c r="C102" s="29">
        <f t="shared" si="20"/>
        <v>0</v>
      </c>
      <c r="D102" s="124">
        <f t="shared" si="20"/>
        <v>0</v>
      </c>
      <c r="E102" s="124"/>
      <c r="F102" s="125"/>
      <c r="G102" s="126">
        <f t="shared" si="24"/>
        <v>0</v>
      </c>
      <c r="H102" s="124"/>
      <c r="I102" s="124"/>
      <c r="J102" s="123"/>
      <c r="K102" s="126"/>
      <c r="L102" s="124"/>
      <c r="M102" s="124"/>
      <c r="N102" s="123"/>
      <c r="O102" s="126"/>
      <c r="P102" s="124"/>
      <c r="Q102" s="124"/>
      <c r="R102" s="123"/>
      <c r="S102" s="126"/>
      <c r="T102" s="124"/>
      <c r="U102" s="124"/>
      <c r="V102" s="123"/>
    </row>
    <row r="103" spans="1:22" ht="12.75">
      <c r="A103" s="121">
        <v>95</v>
      </c>
      <c r="B103" s="149" t="s">
        <v>184</v>
      </c>
      <c r="C103" s="29">
        <f t="shared" si="20"/>
        <v>0</v>
      </c>
      <c r="D103" s="124">
        <f t="shared" si="20"/>
        <v>0</v>
      </c>
      <c r="E103" s="124"/>
      <c r="F103" s="125"/>
      <c r="G103" s="126">
        <f t="shared" si="24"/>
        <v>0</v>
      </c>
      <c r="H103" s="124"/>
      <c r="I103" s="124"/>
      <c r="J103" s="123"/>
      <c r="K103" s="126"/>
      <c r="L103" s="124"/>
      <c r="M103" s="124"/>
      <c r="N103" s="123"/>
      <c r="O103" s="126"/>
      <c r="P103" s="124"/>
      <c r="Q103" s="124"/>
      <c r="R103" s="123"/>
      <c r="S103" s="126"/>
      <c r="T103" s="124"/>
      <c r="U103" s="124"/>
      <c r="V103" s="123"/>
    </row>
    <row r="104" spans="1:22" ht="12.75">
      <c r="A104" s="121">
        <f t="shared" si="19"/>
        <v>96</v>
      </c>
      <c r="B104" s="149" t="s">
        <v>185</v>
      </c>
      <c r="C104" s="29">
        <f t="shared" si="20"/>
        <v>0</v>
      </c>
      <c r="D104" s="124">
        <f t="shared" si="20"/>
        <v>0</v>
      </c>
      <c r="E104" s="124"/>
      <c r="F104" s="125"/>
      <c r="G104" s="126">
        <f t="shared" si="24"/>
        <v>0</v>
      </c>
      <c r="H104" s="124"/>
      <c r="I104" s="124"/>
      <c r="J104" s="123"/>
      <c r="K104" s="126"/>
      <c r="L104" s="124"/>
      <c r="M104" s="124"/>
      <c r="N104" s="123"/>
      <c r="O104" s="126"/>
      <c r="P104" s="124"/>
      <c r="Q104" s="124"/>
      <c r="R104" s="123"/>
      <c r="S104" s="126"/>
      <c r="T104" s="124"/>
      <c r="U104" s="124"/>
      <c r="V104" s="123"/>
    </row>
    <row r="105" spans="1:22" ht="12.75">
      <c r="A105" s="121">
        <v>97</v>
      </c>
      <c r="B105" s="149" t="s">
        <v>186</v>
      </c>
      <c r="C105" s="29">
        <f t="shared" si="20"/>
        <v>0</v>
      </c>
      <c r="D105" s="124">
        <f t="shared" si="20"/>
        <v>0</v>
      </c>
      <c r="E105" s="124"/>
      <c r="F105" s="125"/>
      <c r="G105" s="126">
        <f t="shared" si="24"/>
        <v>0</v>
      </c>
      <c r="H105" s="124"/>
      <c r="I105" s="124"/>
      <c r="J105" s="123"/>
      <c r="K105" s="126"/>
      <c r="L105" s="124"/>
      <c r="M105" s="124"/>
      <c r="N105" s="123"/>
      <c r="O105" s="126"/>
      <c r="P105" s="124"/>
      <c r="Q105" s="124"/>
      <c r="R105" s="123"/>
      <c r="S105" s="126"/>
      <c r="T105" s="124"/>
      <c r="U105" s="124"/>
      <c r="V105" s="123"/>
    </row>
    <row r="106" spans="1:22" ht="12.75">
      <c r="A106" s="121">
        <v>98</v>
      </c>
      <c r="B106" s="56" t="s">
        <v>187</v>
      </c>
      <c r="C106" s="29">
        <f t="shared" si="20"/>
        <v>0</v>
      </c>
      <c r="D106" s="124">
        <f t="shared" si="20"/>
        <v>0</v>
      </c>
      <c r="E106" s="124"/>
      <c r="F106" s="125"/>
      <c r="G106" s="126">
        <f t="shared" si="24"/>
        <v>0</v>
      </c>
      <c r="H106" s="124"/>
      <c r="I106" s="124"/>
      <c r="J106" s="123"/>
      <c r="K106" s="126"/>
      <c r="L106" s="124"/>
      <c r="M106" s="124"/>
      <c r="N106" s="123"/>
      <c r="O106" s="126"/>
      <c r="P106" s="124"/>
      <c r="Q106" s="124"/>
      <c r="R106" s="123"/>
      <c r="S106" s="126"/>
      <c r="T106" s="124"/>
      <c r="U106" s="124"/>
      <c r="V106" s="123"/>
    </row>
    <row r="107" spans="1:22" ht="12.75">
      <c r="A107" s="121">
        <v>99</v>
      </c>
      <c r="B107" s="56" t="s">
        <v>188</v>
      </c>
      <c r="C107" s="29">
        <f t="shared" si="20"/>
        <v>0</v>
      </c>
      <c r="D107" s="124">
        <f t="shared" si="20"/>
        <v>0</v>
      </c>
      <c r="E107" s="124"/>
      <c r="F107" s="125"/>
      <c r="G107" s="126">
        <f t="shared" si="24"/>
        <v>0</v>
      </c>
      <c r="H107" s="124"/>
      <c r="I107" s="124"/>
      <c r="J107" s="123"/>
      <c r="K107" s="126"/>
      <c r="L107" s="124"/>
      <c r="M107" s="124"/>
      <c r="N107" s="123"/>
      <c r="O107" s="126"/>
      <c r="P107" s="124"/>
      <c r="Q107" s="124"/>
      <c r="R107" s="123"/>
      <c r="S107" s="126"/>
      <c r="T107" s="124"/>
      <c r="U107" s="124"/>
      <c r="V107" s="123"/>
    </row>
    <row r="108" spans="1:22" ht="12.75">
      <c r="A108" s="121">
        <v>100</v>
      </c>
      <c r="B108" s="56" t="s">
        <v>189</v>
      </c>
      <c r="C108" s="29">
        <f t="shared" si="20"/>
        <v>0</v>
      </c>
      <c r="D108" s="124">
        <f t="shared" si="20"/>
        <v>0</v>
      </c>
      <c r="E108" s="124"/>
      <c r="F108" s="125"/>
      <c r="G108" s="126">
        <f t="shared" si="24"/>
        <v>0</v>
      </c>
      <c r="H108" s="124"/>
      <c r="I108" s="124"/>
      <c r="J108" s="123"/>
      <c r="K108" s="126"/>
      <c r="L108" s="124"/>
      <c r="M108" s="124"/>
      <c r="N108" s="123"/>
      <c r="O108" s="126"/>
      <c r="P108" s="124"/>
      <c r="Q108" s="124"/>
      <c r="R108" s="123"/>
      <c r="S108" s="126"/>
      <c r="T108" s="124"/>
      <c r="U108" s="124"/>
      <c r="V108" s="123"/>
    </row>
    <row r="109" spans="1:22" ht="12.75">
      <c r="A109" s="121">
        <v>101</v>
      </c>
      <c r="B109" s="56" t="s">
        <v>190</v>
      </c>
      <c r="C109" s="29">
        <f t="shared" si="20"/>
        <v>0</v>
      </c>
      <c r="D109" s="124">
        <f t="shared" si="20"/>
        <v>0</v>
      </c>
      <c r="E109" s="124"/>
      <c r="F109" s="125"/>
      <c r="G109" s="126">
        <f t="shared" si="24"/>
        <v>0</v>
      </c>
      <c r="H109" s="124"/>
      <c r="I109" s="124"/>
      <c r="J109" s="123"/>
      <c r="K109" s="126"/>
      <c r="L109" s="124"/>
      <c r="M109" s="124"/>
      <c r="N109" s="123"/>
      <c r="O109" s="126"/>
      <c r="P109" s="124"/>
      <c r="Q109" s="124"/>
      <c r="R109" s="123"/>
      <c r="S109" s="126"/>
      <c r="T109" s="124"/>
      <c r="U109" s="124"/>
      <c r="V109" s="123"/>
    </row>
    <row r="110" spans="1:22" ht="12.75">
      <c r="A110" s="121">
        <v>102</v>
      </c>
      <c r="B110" s="56" t="s">
        <v>191</v>
      </c>
      <c r="C110" s="29">
        <f t="shared" si="20"/>
        <v>0</v>
      </c>
      <c r="D110" s="124">
        <f t="shared" si="20"/>
        <v>0</v>
      </c>
      <c r="E110" s="124"/>
      <c r="F110" s="125"/>
      <c r="G110" s="126">
        <f t="shared" si="24"/>
        <v>0</v>
      </c>
      <c r="H110" s="124"/>
      <c r="I110" s="124"/>
      <c r="J110" s="123"/>
      <c r="K110" s="126"/>
      <c r="L110" s="124"/>
      <c r="M110" s="124"/>
      <c r="N110" s="123"/>
      <c r="O110" s="126"/>
      <c r="P110" s="124"/>
      <c r="Q110" s="124"/>
      <c r="R110" s="123"/>
      <c r="S110" s="126"/>
      <c r="T110" s="124"/>
      <c r="U110" s="124"/>
      <c r="V110" s="123"/>
    </row>
    <row r="111" spans="1:22" ht="12.75">
      <c r="A111" s="121">
        <v>103</v>
      </c>
      <c r="B111" s="35" t="s">
        <v>8</v>
      </c>
      <c r="C111" s="54">
        <f t="shared" si="20"/>
        <v>0</v>
      </c>
      <c r="D111" s="163">
        <f t="shared" si="20"/>
        <v>0</v>
      </c>
      <c r="E111" s="38">
        <f t="shared" si="20"/>
        <v>0</v>
      </c>
      <c r="F111" s="39">
        <f t="shared" si="20"/>
        <v>0</v>
      </c>
      <c r="G111" s="40">
        <f t="shared" si="24"/>
        <v>0</v>
      </c>
      <c r="H111" s="38"/>
      <c r="I111" s="38"/>
      <c r="J111" s="41"/>
      <c r="K111" s="126"/>
      <c r="L111" s="124"/>
      <c r="M111" s="124"/>
      <c r="N111" s="123"/>
      <c r="O111" s="126"/>
      <c r="P111" s="124"/>
      <c r="Q111" s="124"/>
      <c r="R111" s="123"/>
      <c r="S111" s="54">
        <f>T111+V111</f>
        <v>0</v>
      </c>
      <c r="T111" s="163"/>
      <c r="U111" s="38"/>
      <c r="V111" s="41"/>
    </row>
    <row r="112" spans="1:22" ht="12.75">
      <c r="A112" s="121">
        <v>104</v>
      </c>
      <c r="B112" s="56" t="s">
        <v>192</v>
      </c>
      <c r="C112" s="164">
        <f t="shared" si="20"/>
        <v>0</v>
      </c>
      <c r="D112" s="165">
        <f t="shared" si="20"/>
        <v>0</v>
      </c>
      <c r="E112" s="32"/>
      <c r="F112" s="43"/>
      <c r="G112" s="29">
        <f t="shared" si="24"/>
        <v>0</v>
      </c>
      <c r="H112" s="32"/>
      <c r="I112" s="38"/>
      <c r="J112" s="41"/>
      <c r="K112" s="126"/>
      <c r="L112" s="124"/>
      <c r="M112" s="124"/>
      <c r="N112" s="123"/>
      <c r="O112" s="126"/>
      <c r="P112" s="124"/>
      <c r="Q112" s="124"/>
      <c r="R112" s="123"/>
      <c r="S112" s="54"/>
      <c r="T112" s="163"/>
      <c r="U112" s="38"/>
      <c r="V112" s="41"/>
    </row>
    <row r="113" spans="1:22" ht="12.75">
      <c r="A113" s="121">
        <v>105</v>
      </c>
      <c r="B113" s="56" t="s">
        <v>193</v>
      </c>
      <c r="C113" s="164">
        <f t="shared" si="20"/>
        <v>0</v>
      </c>
      <c r="D113" s="165">
        <f t="shared" si="20"/>
        <v>0</v>
      </c>
      <c r="E113" s="32"/>
      <c r="F113" s="43"/>
      <c r="G113" s="29">
        <f t="shared" si="24"/>
        <v>0</v>
      </c>
      <c r="H113" s="32"/>
      <c r="I113" s="38"/>
      <c r="J113" s="41"/>
      <c r="K113" s="126"/>
      <c r="L113" s="124"/>
      <c r="M113" s="124"/>
      <c r="N113" s="123"/>
      <c r="O113" s="126"/>
      <c r="P113" s="124"/>
      <c r="Q113" s="124"/>
      <c r="R113" s="123"/>
      <c r="S113" s="54"/>
      <c r="T113" s="163"/>
      <c r="U113" s="38"/>
      <c r="V113" s="41"/>
    </row>
    <row r="114" spans="1:22" ht="12.75">
      <c r="A114" s="121">
        <v>106</v>
      </c>
      <c r="B114" s="35" t="s">
        <v>9</v>
      </c>
      <c r="C114" s="54">
        <f t="shared" si="20"/>
        <v>0</v>
      </c>
      <c r="D114" s="163">
        <f t="shared" si="20"/>
        <v>0</v>
      </c>
      <c r="E114" s="38">
        <f t="shared" si="20"/>
        <v>0</v>
      </c>
      <c r="F114" s="39">
        <f t="shared" si="20"/>
        <v>0</v>
      </c>
      <c r="G114" s="40">
        <f t="shared" si="24"/>
        <v>0</v>
      </c>
      <c r="H114" s="38"/>
      <c r="I114" s="38"/>
      <c r="J114" s="123"/>
      <c r="K114" s="126"/>
      <c r="L114" s="124"/>
      <c r="M114" s="124"/>
      <c r="N114" s="123"/>
      <c r="O114" s="126"/>
      <c r="P114" s="124"/>
      <c r="Q114" s="124"/>
      <c r="R114" s="123"/>
      <c r="S114" s="54">
        <f>T114+V114</f>
        <v>0</v>
      </c>
      <c r="T114" s="163"/>
      <c r="U114" s="38"/>
      <c r="V114" s="41"/>
    </row>
    <row r="115" spans="1:22" ht="12.75">
      <c r="A115" s="121">
        <v>107</v>
      </c>
      <c r="B115" s="166" t="s">
        <v>111</v>
      </c>
      <c r="C115" s="29">
        <f t="shared" si="20"/>
        <v>0</v>
      </c>
      <c r="D115" s="32">
        <f t="shared" si="20"/>
        <v>0</v>
      </c>
      <c r="E115" s="32"/>
      <c r="F115" s="43"/>
      <c r="G115" s="29">
        <f t="shared" si="24"/>
        <v>0</v>
      </c>
      <c r="H115" s="32"/>
      <c r="I115" s="38"/>
      <c r="J115" s="123"/>
      <c r="K115" s="126"/>
      <c r="L115" s="124"/>
      <c r="M115" s="124"/>
      <c r="N115" s="123"/>
      <c r="O115" s="126"/>
      <c r="P115" s="124"/>
      <c r="Q115" s="124"/>
      <c r="R115" s="123"/>
      <c r="S115" s="40"/>
      <c r="T115" s="38"/>
      <c r="U115" s="38"/>
      <c r="V115" s="41"/>
    </row>
    <row r="116" spans="1:22" ht="12.75">
      <c r="A116" s="121">
        <v>108</v>
      </c>
      <c r="B116" s="166" t="s">
        <v>112</v>
      </c>
      <c r="C116" s="29">
        <f t="shared" si="20"/>
        <v>0</v>
      </c>
      <c r="D116" s="32">
        <f t="shared" si="20"/>
        <v>0</v>
      </c>
      <c r="E116" s="32"/>
      <c r="F116" s="43"/>
      <c r="G116" s="29">
        <f t="shared" si="24"/>
        <v>0</v>
      </c>
      <c r="H116" s="32"/>
      <c r="I116" s="38"/>
      <c r="J116" s="123"/>
      <c r="K116" s="126"/>
      <c r="L116" s="124"/>
      <c r="M116" s="124"/>
      <c r="N116" s="123"/>
      <c r="O116" s="126"/>
      <c r="P116" s="124"/>
      <c r="Q116" s="124"/>
      <c r="R116" s="123"/>
      <c r="S116" s="40"/>
      <c r="T116" s="38"/>
      <c r="U116" s="38"/>
      <c r="V116" s="41"/>
    </row>
    <row r="117" spans="1:22" ht="12.75">
      <c r="A117" s="121">
        <v>109</v>
      </c>
      <c r="B117" s="35" t="s">
        <v>194</v>
      </c>
      <c r="C117" s="40">
        <f t="shared" si="20"/>
        <v>0</v>
      </c>
      <c r="D117" s="38">
        <f t="shared" si="20"/>
        <v>0</v>
      </c>
      <c r="E117" s="38">
        <f t="shared" si="20"/>
        <v>0</v>
      </c>
      <c r="F117" s="39"/>
      <c r="G117" s="40">
        <f t="shared" si="24"/>
        <v>0</v>
      </c>
      <c r="H117" s="38"/>
      <c r="I117" s="38"/>
      <c r="J117" s="41"/>
      <c r="K117" s="126"/>
      <c r="L117" s="124"/>
      <c r="M117" s="124"/>
      <c r="N117" s="123"/>
      <c r="O117" s="126"/>
      <c r="P117" s="124"/>
      <c r="Q117" s="124"/>
      <c r="R117" s="123"/>
      <c r="S117" s="40">
        <f>T117+V117</f>
        <v>0</v>
      </c>
      <c r="T117" s="38"/>
      <c r="U117" s="38"/>
      <c r="V117" s="41"/>
    </row>
    <row r="118" spans="1:22" ht="12.75">
      <c r="A118" s="121">
        <v>110</v>
      </c>
      <c r="B118" s="73" t="s">
        <v>10</v>
      </c>
      <c r="C118" s="40">
        <f t="shared" si="20"/>
        <v>0</v>
      </c>
      <c r="D118" s="38">
        <f t="shared" si="20"/>
        <v>0</v>
      </c>
      <c r="E118" s="38"/>
      <c r="F118" s="39"/>
      <c r="G118" s="40">
        <f t="shared" si="24"/>
        <v>0</v>
      </c>
      <c r="H118" s="38"/>
      <c r="I118" s="38"/>
      <c r="J118" s="41"/>
      <c r="K118" s="126"/>
      <c r="L118" s="124"/>
      <c r="M118" s="124"/>
      <c r="N118" s="123"/>
      <c r="O118" s="126"/>
      <c r="P118" s="124"/>
      <c r="Q118" s="124"/>
      <c r="R118" s="123"/>
      <c r="S118" s="40"/>
      <c r="T118" s="38"/>
      <c r="U118" s="38"/>
      <c r="V118" s="41"/>
    </row>
    <row r="119" spans="1:22" ht="12.75">
      <c r="A119" s="121">
        <v>111</v>
      </c>
      <c r="B119" s="167" t="s">
        <v>195</v>
      </c>
      <c r="C119" s="29">
        <f t="shared" si="20"/>
        <v>0</v>
      </c>
      <c r="D119" s="32">
        <f t="shared" si="20"/>
        <v>0</v>
      </c>
      <c r="E119" s="32"/>
      <c r="F119" s="43"/>
      <c r="G119" s="29">
        <f t="shared" si="24"/>
        <v>0</v>
      </c>
      <c r="H119" s="32"/>
      <c r="I119" s="38"/>
      <c r="J119" s="41"/>
      <c r="K119" s="126"/>
      <c r="L119" s="124"/>
      <c r="M119" s="124"/>
      <c r="N119" s="123"/>
      <c r="O119" s="126"/>
      <c r="P119" s="124"/>
      <c r="Q119" s="124"/>
      <c r="R119" s="123"/>
      <c r="S119" s="40"/>
      <c r="T119" s="38"/>
      <c r="U119" s="38"/>
      <c r="V119" s="41"/>
    </row>
    <row r="120" spans="1:22" ht="12.75">
      <c r="A120" s="121">
        <v>112</v>
      </c>
      <c r="B120" s="167" t="s">
        <v>115</v>
      </c>
      <c r="C120" s="29">
        <f t="shared" si="20"/>
        <v>0</v>
      </c>
      <c r="D120" s="32">
        <f t="shared" si="20"/>
        <v>0</v>
      </c>
      <c r="E120" s="32"/>
      <c r="F120" s="43"/>
      <c r="G120" s="29">
        <f t="shared" si="24"/>
        <v>0</v>
      </c>
      <c r="H120" s="32"/>
      <c r="I120" s="38"/>
      <c r="J120" s="41"/>
      <c r="K120" s="126"/>
      <c r="L120" s="124"/>
      <c r="M120" s="124"/>
      <c r="N120" s="123"/>
      <c r="O120" s="126"/>
      <c r="P120" s="124"/>
      <c r="Q120" s="124"/>
      <c r="R120" s="123"/>
      <c r="S120" s="40"/>
      <c r="T120" s="38"/>
      <c r="U120" s="38"/>
      <c r="V120" s="41"/>
    </row>
    <row r="121" spans="1:22" ht="25.5">
      <c r="A121" s="121">
        <v>113</v>
      </c>
      <c r="B121" s="168" t="s">
        <v>116</v>
      </c>
      <c r="C121" s="29">
        <f t="shared" si="20"/>
        <v>0</v>
      </c>
      <c r="D121" s="32">
        <f t="shared" si="20"/>
        <v>0</v>
      </c>
      <c r="E121" s="32"/>
      <c r="F121" s="43"/>
      <c r="G121" s="29">
        <f t="shared" si="24"/>
        <v>0</v>
      </c>
      <c r="H121" s="32"/>
      <c r="I121" s="38"/>
      <c r="J121" s="41"/>
      <c r="K121" s="126"/>
      <c r="L121" s="124"/>
      <c r="M121" s="124"/>
      <c r="N121" s="123"/>
      <c r="O121" s="126"/>
      <c r="P121" s="124"/>
      <c r="Q121" s="124"/>
      <c r="R121" s="123"/>
      <c r="S121" s="40"/>
      <c r="T121" s="38"/>
      <c r="U121" s="38"/>
      <c r="V121" s="41"/>
    </row>
    <row r="122" spans="1:22" ht="25.5">
      <c r="A122" s="121">
        <v>114</v>
      </c>
      <c r="B122" s="50" t="s">
        <v>45</v>
      </c>
      <c r="C122" s="40">
        <f t="shared" si="20"/>
        <v>0</v>
      </c>
      <c r="D122" s="38">
        <f t="shared" si="20"/>
        <v>0</v>
      </c>
      <c r="E122" s="38">
        <f t="shared" si="20"/>
        <v>0</v>
      </c>
      <c r="F122" s="39"/>
      <c r="G122" s="40">
        <f t="shared" si="24"/>
        <v>0</v>
      </c>
      <c r="H122" s="38"/>
      <c r="I122" s="38"/>
      <c r="J122" s="41"/>
      <c r="K122" s="126"/>
      <c r="L122" s="124"/>
      <c r="M122" s="124"/>
      <c r="N122" s="123"/>
      <c r="O122" s="126"/>
      <c r="P122" s="124"/>
      <c r="Q122" s="124"/>
      <c r="R122" s="123"/>
      <c r="S122" s="40">
        <f>T122+V122</f>
        <v>0</v>
      </c>
      <c r="T122" s="38"/>
      <c r="U122" s="38"/>
      <c r="V122" s="41"/>
    </row>
    <row r="123" spans="1:22" ht="12.75">
      <c r="A123" s="121">
        <v>115</v>
      </c>
      <c r="B123" s="35" t="s">
        <v>12</v>
      </c>
      <c r="C123" s="40">
        <f t="shared" si="20"/>
        <v>0</v>
      </c>
      <c r="D123" s="38">
        <f t="shared" si="20"/>
        <v>0</v>
      </c>
      <c r="E123" s="38">
        <f t="shared" si="20"/>
        <v>0</v>
      </c>
      <c r="F123" s="39"/>
      <c r="G123" s="40">
        <f t="shared" si="24"/>
        <v>0</v>
      </c>
      <c r="H123" s="38"/>
      <c r="I123" s="38"/>
      <c r="J123" s="45"/>
      <c r="K123" s="126"/>
      <c r="L123" s="124"/>
      <c r="M123" s="124"/>
      <c r="N123" s="123"/>
      <c r="O123" s="126"/>
      <c r="P123" s="124"/>
      <c r="Q123" s="124"/>
      <c r="R123" s="123"/>
      <c r="S123" s="40">
        <f aca="true" t="shared" si="25" ref="S123:S131">T123+V123</f>
        <v>0</v>
      </c>
      <c r="T123" s="38"/>
      <c r="U123" s="32"/>
      <c r="V123" s="45"/>
    </row>
    <row r="124" spans="1:22" ht="12.75">
      <c r="A124" s="121">
        <f t="shared" si="19"/>
        <v>116</v>
      </c>
      <c r="B124" s="35" t="s">
        <v>13</v>
      </c>
      <c r="C124" s="40">
        <f t="shared" si="20"/>
        <v>0</v>
      </c>
      <c r="D124" s="38">
        <f t="shared" si="20"/>
        <v>0</v>
      </c>
      <c r="E124" s="38">
        <f t="shared" si="20"/>
        <v>0</v>
      </c>
      <c r="F124" s="39"/>
      <c r="G124" s="40">
        <f t="shared" si="24"/>
        <v>0</v>
      </c>
      <c r="H124" s="38"/>
      <c r="I124" s="38"/>
      <c r="J124" s="45"/>
      <c r="K124" s="126"/>
      <c r="L124" s="124"/>
      <c r="M124" s="124"/>
      <c r="N124" s="123"/>
      <c r="O124" s="126"/>
      <c r="P124" s="124"/>
      <c r="Q124" s="124"/>
      <c r="R124" s="123"/>
      <c r="S124" s="40">
        <f t="shared" si="25"/>
        <v>0</v>
      </c>
      <c r="T124" s="38"/>
      <c r="U124" s="32"/>
      <c r="V124" s="45"/>
    </row>
    <row r="125" spans="1:22" ht="12.75">
      <c r="A125" s="121">
        <f t="shared" si="19"/>
        <v>117</v>
      </c>
      <c r="B125" s="35" t="s">
        <v>14</v>
      </c>
      <c r="C125" s="40">
        <f t="shared" si="20"/>
        <v>0</v>
      </c>
      <c r="D125" s="38">
        <f t="shared" si="20"/>
        <v>0</v>
      </c>
      <c r="E125" s="38">
        <f t="shared" si="20"/>
        <v>0</v>
      </c>
      <c r="F125" s="39"/>
      <c r="G125" s="40">
        <f t="shared" si="24"/>
        <v>0</v>
      </c>
      <c r="H125" s="38"/>
      <c r="I125" s="38"/>
      <c r="J125" s="41"/>
      <c r="K125" s="126"/>
      <c r="L125" s="124"/>
      <c r="M125" s="124"/>
      <c r="N125" s="123"/>
      <c r="O125" s="126"/>
      <c r="P125" s="124"/>
      <c r="Q125" s="124"/>
      <c r="R125" s="123"/>
      <c r="S125" s="40">
        <f t="shared" si="25"/>
        <v>0</v>
      </c>
      <c r="T125" s="38"/>
      <c r="U125" s="32"/>
      <c r="V125" s="45"/>
    </row>
    <row r="126" spans="1:22" ht="12.75">
      <c r="A126" s="121">
        <f t="shared" si="19"/>
        <v>118</v>
      </c>
      <c r="B126" s="35" t="s">
        <v>15</v>
      </c>
      <c r="C126" s="40">
        <f t="shared" si="20"/>
        <v>0</v>
      </c>
      <c r="D126" s="38">
        <f t="shared" si="20"/>
        <v>0</v>
      </c>
      <c r="E126" s="38">
        <f t="shared" si="20"/>
        <v>0</v>
      </c>
      <c r="F126" s="39"/>
      <c r="G126" s="40">
        <f t="shared" si="24"/>
        <v>0</v>
      </c>
      <c r="H126" s="38"/>
      <c r="I126" s="38"/>
      <c r="J126" s="45"/>
      <c r="K126" s="126"/>
      <c r="L126" s="124"/>
      <c r="M126" s="124"/>
      <c r="N126" s="123"/>
      <c r="O126" s="126"/>
      <c r="P126" s="124"/>
      <c r="Q126" s="124"/>
      <c r="R126" s="123"/>
      <c r="S126" s="40"/>
      <c r="T126" s="38"/>
      <c r="U126" s="32"/>
      <c r="V126" s="45"/>
    </row>
    <row r="127" spans="1:22" ht="12.75">
      <c r="A127" s="121">
        <f t="shared" si="19"/>
        <v>119</v>
      </c>
      <c r="B127" s="35" t="s">
        <v>16</v>
      </c>
      <c r="C127" s="40">
        <f t="shared" si="20"/>
        <v>0</v>
      </c>
      <c r="D127" s="38">
        <f t="shared" si="20"/>
        <v>0</v>
      </c>
      <c r="E127" s="38">
        <f t="shared" si="20"/>
        <v>0</v>
      </c>
      <c r="F127" s="39"/>
      <c r="G127" s="40">
        <f t="shared" si="24"/>
        <v>0</v>
      </c>
      <c r="H127" s="38"/>
      <c r="I127" s="38"/>
      <c r="J127" s="45"/>
      <c r="K127" s="126"/>
      <c r="L127" s="124"/>
      <c r="M127" s="124"/>
      <c r="N127" s="123"/>
      <c r="O127" s="126"/>
      <c r="P127" s="124"/>
      <c r="Q127" s="124"/>
      <c r="R127" s="123"/>
      <c r="S127" s="40">
        <f t="shared" si="25"/>
        <v>0</v>
      </c>
      <c r="T127" s="38"/>
      <c r="U127" s="38"/>
      <c r="V127" s="45"/>
    </row>
    <row r="128" spans="1:22" ht="12.75">
      <c r="A128" s="121">
        <f t="shared" si="19"/>
        <v>120</v>
      </c>
      <c r="B128" s="35" t="s">
        <v>17</v>
      </c>
      <c r="C128" s="40">
        <f t="shared" si="20"/>
        <v>0</v>
      </c>
      <c r="D128" s="38">
        <f t="shared" si="20"/>
        <v>0</v>
      </c>
      <c r="E128" s="38">
        <f t="shared" si="20"/>
        <v>0</v>
      </c>
      <c r="F128" s="39"/>
      <c r="G128" s="40">
        <f t="shared" si="24"/>
        <v>0</v>
      </c>
      <c r="H128" s="38"/>
      <c r="I128" s="38"/>
      <c r="J128" s="45"/>
      <c r="K128" s="126"/>
      <c r="L128" s="124"/>
      <c r="M128" s="124"/>
      <c r="N128" s="123"/>
      <c r="O128" s="126"/>
      <c r="P128" s="124"/>
      <c r="Q128" s="124"/>
      <c r="R128" s="123"/>
      <c r="S128" s="40">
        <f t="shared" si="25"/>
        <v>0</v>
      </c>
      <c r="T128" s="38"/>
      <c r="U128" s="32"/>
      <c r="V128" s="45"/>
    </row>
    <row r="129" spans="1:22" ht="12.75">
      <c r="A129" s="121">
        <f t="shared" si="19"/>
        <v>121</v>
      </c>
      <c r="B129" s="35" t="s">
        <v>18</v>
      </c>
      <c r="C129" s="40">
        <f t="shared" si="20"/>
        <v>0</v>
      </c>
      <c r="D129" s="38">
        <f t="shared" si="20"/>
        <v>0</v>
      </c>
      <c r="E129" s="38">
        <f t="shared" si="20"/>
        <v>0</v>
      </c>
      <c r="F129" s="39"/>
      <c r="G129" s="40">
        <f t="shared" si="24"/>
        <v>0</v>
      </c>
      <c r="H129" s="38"/>
      <c r="I129" s="38"/>
      <c r="J129" s="45"/>
      <c r="K129" s="126"/>
      <c r="L129" s="124"/>
      <c r="M129" s="124"/>
      <c r="N129" s="123"/>
      <c r="O129" s="126"/>
      <c r="P129" s="124"/>
      <c r="Q129" s="124"/>
      <c r="R129" s="123"/>
      <c r="S129" s="40"/>
      <c r="T129" s="38"/>
      <c r="U129" s="32"/>
      <c r="V129" s="45"/>
    </row>
    <row r="130" spans="1:22" ht="12.75">
      <c r="A130" s="121">
        <f t="shared" si="19"/>
        <v>122</v>
      </c>
      <c r="B130" s="35" t="s">
        <v>19</v>
      </c>
      <c r="C130" s="40">
        <f t="shared" si="20"/>
        <v>0</v>
      </c>
      <c r="D130" s="38">
        <f t="shared" si="20"/>
        <v>0</v>
      </c>
      <c r="E130" s="38"/>
      <c r="F130" s="39"/>
      <c r="G130" s="40">
        <f t="shared" si="24"/>
        <v>0</v>
      </c>
      <c r="H130" s="38"/>
      <c r="I130" s="38"/>
      <c r="J130" s="45"/>
      <c r="K130" s="126"/>
      <c r="L130" s="124"/>
      <c r="M130" s="124"/>
      <c r="N130" s="123"/>
      <c r="O130" s="126"/>
      <c r="P130" s="124"/>
      <c r="Q130" s="124"/>
      <c r="R130" s="123"/>
      <c r="S130" s="40"/>
      <c r="T130" s="38"/>
      <c r="U130" s="32"/>
      <c r="V130" s="45"/>
    </row>
    <row r="131" spans="1:22" ht="12.75">
      <c r="A131" s="121">
        <f t="shared" si="19"/>
        <v>123</v>
      </c>
      <c r="B131" s="35" t="s">
        <v>39</v>
      </c>
      <c r="C131" s="40">
        <f t="shared" si="20"/>
        <v>0</v>
      </c>
      <c r="D131" s="38">
        <f t="shared" si="20"/>
        <v>0</v>
      </c>
      <c r="E131" s="38">
        <f t="shared" si="20"/>
        <v>0</v>
      </c>
      <c r="F131" s="39"/>
      <c r="G131" s="40">
        <f t="shared" si="24"/>
        <v>0</v>
      </c>
      <c r="H131" s="38"/>
      <c r="I131" s="38"/>
      <c r="J131" s="45"/>
      <c r="K131" s="126"/>
      <c r="L131" s="124"/>
      <c r="M131" s="124"/>
      <c r="N131" s="123"/>
      <c r="O131" s="126"/>
      <c r="P131" s="124"/>
      <c r="Q131" s="124"/>
      <c r="R131" s="123"/>
      <c r="S131" s="40">
        <f t="shared" si="25"/>
        <v>0</v>
      </c>
      <c r="T131" s="38"/>
      <c r="U131" s="32"/>
      <c r="V131" s="45"/>
    </row>
    <row r="132" spans="1:22" ht="12.75">
      <c r="A132" s="121">
        <f t="shared" si="19"/>
        <v>124</v>
      </c>
      <c r="B132" s="35" t="s">
        <v>21</v>
      </c>
      <c r="C132" s="40">
        <f t="shared" si="20"/>
        <v>0</v>
      </c>
      <c r="D132" s="38">
        <f t="shared" si="20"/>
        <v>0</v>
      </c>
      <c r="E132" s="38"/>
      <c r="F132" s="39"/>
      <c r="G132" s="51">
        <f t="shared" si="24"/>
        <v>0</v>
      </c>
      <c r="H132" s="38"/>
      <c r="I132" s="38"/>
      <c r="J132" s="45"/>
      <c r="K132" s="126"/>
      <c r="L132" s="124"/>
      <c r="M132" s="124"/>
      <c r="N132" s="123"/>
      <c r="O132" s="126"/>
      <c r="P132" s="124"/>
      <c r="Q132" s="124"/>
      <c r="R132" s="123"/>
      <c r="S132" s="40"/>
      <c r="T132" s="32"/>
      <c r="U132" s="32"/>
      <c r="V132" s="45"/>
    </row>
    <row r="133" spans="1:22" ht="12.75">
      <c r="A133" s="121">
        <f t="shared" si="19"/>
        <v>125</v>
      </c>
      <c r="B133" s="35" t="s">
        <v>196</v>
      </c>
      <c r="C133" s="40">
        <f t="shared" si="20"/>
        <v>0</v>
      </c>
      <c r="D133" s="38">
        <f t="shared" si="20"/>
        <v>0</v>
      </c>
      <c r="E133" s="38"/>
      <c r="F133" s="39"/>
      <c r="G133" s="51">
        <f>G134</f>
        <v>0</v>
      </c>
      <c r="H133" s="38"/>
      <c r="I133" s="38"/>
      <c r="J133" s="128"/>
      <c r="K133" s="133"/>
      <c r="L133" s="124"/>
      <c r="M133" s="124"/>
      <c r="N133" s="128"/>
      <c r="O133" s="133"/>
      <c r="P133" s="124"/>
      <c r="Q133" s="124"/>
      <c r="R133" s="128"/>
      <c r="S133" s="133"/>
      <c r="T133" s="124"/>
      <c r="U133" s="124"/>
      <c r="V133" s="128"/>
    </row>
    <row r="134" spans="1:22" ht="12.75">
      <c r="A134" s="121">
        <f t="shared" si="19"/>
        <v>126</v>
      </c>
      <c r="B134" s="35" t="s">
        <v>197</v>
      </c>
      <c r="C134" s="29">
        <f t="shared" si="20"/>
        <v>0</v>
      </c>
      <c r="D134" s="32">
        <f t="shared" si="20"/>
        <v>0</v>
      </c>
      <c r="E134" s="38"/>
      <c r="F134" s="39"/>
      <c r="G134" s="133">
        <f t="shared" si="24"/>
        <v>0</v>
      </c>
      <c r="H134" s="32"/>
      <c r="I134" s="38"/>
      <c r="J134" s="128"/>
      <c r="K134" s="133"/>
      <c r="L134" s="124"/>
      <c r="M134" s="124"/>
      <c r="N134" s="128"/>
      <c r="O134" s="133"/>
      <c r="P134" s="124"/>
      <c r="Q134" s="124"/>
      <c r="R134" s="128"/>
      <c r="S134" s="51"/>
      <c r="T134" s="38"/>
      <c r="U134" s="38"/>
      <c r="V134" s="52"/>
    </row>
    <row r="135" spans="1:22" ht="12.75">
      <c r="A135" s="121">
        <f t="shared" si="19"/>
        <v>127</v>
      </c>
      <c r="B135" s="35" t="s">
        <v>161</v>
      </c>
      <c r="C135" s="40">
        <f t="shared" si="20"/>
        <v>0</v>
      </c>
      <c r="D135" s="38">
        <f t="shared" si="20"/>
        <v>0</v>
      </c>
      <c r="E135" s="38"/>
      <c r="F135" s="39"/>
      <c r="G135" s="51">
        <f>G136+G137</f>
        <v>0</v>
      </c>
      <c r="H135" s="38"/>
      <c r="I135" s="124"/>
      <c r="J135" s="128"/>
      <c r="K135" s="133"/>
      <c r="L135" s="124"/>
      <c r="M135" s="124"/>
      <c r="N135" s="128"/>
      <c r="O135" s="133"/>
      <c r="P135" s="124"/>
      <c r="Q135" s="124"/>
      <c r="R135" s="128"/>
      <c r="S135" s="133"/>
      <c r="T135" s="124"/>
      <c r="U135" s="124"/>
      <c r="V135" s="128"/>
    </row>
    <row r="136" spans="1:22" ht="12.75">
      <c r="A136" s="121">
        <f t="shared" si="19"/>
        <v>128</v>
      </c>
      <c r="B136" s="56" t="s">
        <v>198</v>
      </c>
      <c r="C136" s="29">
        <f t="shared" si="20"/>
        <v>0</v>
      </c>
      <c r="D136" s="32">
        <f t="shared" si="20"/>
        <v>0</v>
      </c>
      <c r="E136" s="38"/>
      <c r="F136" s="39"/>
      <c r="G136" s="126">
        <f t="shared" si="24"/>
        <v>0</v>
      </c>
      <c r="H136" s="32"/>
      <c r="I136" s="38"/>
      <c r="J136" s="123"/>
      <c r="K136" s="126"/>
      <c r="L136" s="124"/>
      <c r="M136" s="124"/>
      <c r="N136" s="123"/>
      <c r="O136" s="126"/>
      <c r="P136" s="124"/>
      <c r="Q136" s="124"/>
      <c r="R136" s="123"/>
      <c r="S136" s="40"/>
      <c r="T136" s="38"/>
      <c r="U136" s="38"/>
      <c r="V136" s="41"/>
    </row>
    <row r="137" spans="1:22" ht="12.75">
      <c r="A137" s="121">
        <f t="shared" si="19"/>
        <v>129</v>
      </c>
      <c r="B137" s="169" t="s">
        <v>199</v>
      </c>
      <c r="C137" s="29">
        <f t="shared" si="20"/>
        <v>0</v>
      </c>
      <c r="D137" s="32">
        <f t="shared" si="20"/>
        <v>0</v>
      </c>
      <c r="E137" s="38"/>
      <c r="F137" s="39"/>
      <c r="G137" s="126">
        <f t="shared" si="24"/>
        <v>0</v>
      </c>
      <c r="H137" s="32"/>
      <c r="I137" s="38"/>
      <c r="J137" s="123"/>
      <c r="K137" s="126"/>
      <c r="L137" s="124"/>
      <c r="M137" s="124"/>
      <c r="N137" s="123"/>
      <c r="O137" s="126"/>
      <c r="P137" s="124"/>
      <c r="Q137" s="124"/>
      <c r="R137" s="123"/>
      <c r="S137" s="40"/>
      <c r="T137" s="38"/>
      <c r="U137" s="38"/>
      <c r="V137" s="41"/>
    </row>
    <row r="138" spans="1:22" ht="12.75">
      <c r="A138" s="121">
        <v>130</v>
      </c>
      <c r="B138" s="35" t="s">
        <v>134</v>
      </c>
      <c r="C138" s="40">
        <f>G138+K138+O138+S138</f>
        <v>37.467</v>
      </c>
      <c r="D138" s="38">
        <f>H138+L138+P138+T138</f>
        <v>37.467</v>
      </c>
      <c r="E138" s="38">
        <f t="shared" si="20"/>
        <v>18.872</v>
      </c>
      <c r="F138" s="39"/>
      <c r="G138" s="40">
        <f>+H138</f>
        <v>33.467</v>
      </c>
      <c r="H138" s="38">
        <v>33.467</v>
      </c>
      <c r="I138" s="38">
        <v>18.872</v>
      </c>
      <c r="J138" s="123"/>
      <c r="K138" s="126"/>
      <c r="L138" s="124"/>
      <c r="M138" s="124"/>
      <c r="N138" s="123"/>
      <c r="O138" s="126"/>
      <c r="P138" s="124"/>
      <c r="Q138" s="124"/>
      <c r="R138" s="123"/>
      <c r="S138" s="40">
        <f>T138+V138</f>
        <v>4</v>
      </c>
      <c r="T138" s="38">
        <v>4</v>
      </c>
      <c r="U138" s="38"/>
      <c r="V138" s="41"/>
    </row>
    <row r="139" spans="1:22" ht="13.5" thickBot="1">
      <c r="A139" s="150">
        <v>131</v>
      </c>
      <c r="B139" s="58" t="s">
        <v>178</v>
      </c>
      <c r="C139" s="62">
        <f>G139+K139+O139+S139</f>
        <v>27.848</v>
      </c>
      <c r="D139" s="60">
        <f>H139+L139+P139+T139</f>
        <v>27.848</v>
      </c>
      <c r="E139" s="60">
        <f>I139+M139+Q139+U139</f>
        <v>19.054</v>
      </c>
      <c r="F139" s="61"/>
      <c r="G139" s="77">
        <f>+H139</f>
        <v>27.448</v>
      </c>
      <c r="H139" s="76">
        <v>27.448</v>
      </c>
      <c r="I139" s="76">
        <v>19.054</v>
      </c>
      <c r="J139" s="153"/>
      <c r="K139" s="170"/>
      <c r="L139" s="171"/>
      <c r="M139" s="171"/>
      <c r="N139" s="172"/>
      <c r="O139" s="170"/>
      <c r="P139" s="171"/>
      <c r="Q139" s="171"/>
      <c r="R139" s="172"/>
      <c r="S139" s="40">
        <f>T139+V139</f>
        <v>0.4</v>
      </c>
      <c r="T139" s="60">
        <v>0.4</v>
      </c>
      <c r="U139" s="60"/>
      <c r="V139" s="63"/>
    </row>
    <row r="140" spans="1:22" ht="45.75" thickBot="1">
      <c r="A140" s="101">
        <v>132</v>
      </c>
      <c r="B140" s="173" t="s">
        <v>200</v>
      </c>
      <c r="C140" s="103">
        <f t="shared" si="20"/>
        <v>0</v>
      </c>
      <c r="D140" s="89">
        <f t="shared" si="20"/>
        <v>0</v>
      </c>
      <c r="E140" s="89">
        <f t="shared" si="20"/>
        <v>0</v>
      </c>
      <c r="F140" s="93">
        <f t="shared" si="20"/>
        <v>0</v>
      </c>
      <c r="G140" s="103">
        <f>G141+SUM(G157:G168)+G170+G173</f>
        <v>0</v>
      </c>
      <c r="H140" s="92">
        <f>H141+SUM(H157:H168)+H170+H173</f>
        <v>0</v>
      </c>
      <c r="I140" s="89">
        <f>I141+SUM(I157:I168)+I170+I173</f>
        <v>0</v>
      </c>
      <c r="J140" s="95">
        <f>J141+SUM(J157:J168)+J170+J173</f>
        <v>0</v>
      </c>
      <c r="K140" s="104">
        <f>K141+SUM(K158:K168)+K173</f>
        <v>0</v>
      </c>
      <c r="L140" s="89">
        <f>L141+SUM(L158:L168)+L173</f>
        <v>0</v>
      </c>
      <c r="M140" s="89">
        <f>M141+SUM(M157:M168)+M170+M173</f>
        <v>0</v>
      </c>
      <c r="N140" s="95"/>
      <c r="O140" s="103"/>
      <c r="P140" s="89"/>
      <c r="Q140" s="89"/>
      <c r="R140" s="95"/>
      <c r="S140" s="103">
        <f>S141+SUM(S157:S168)+S170+S173</f>
        <v>0</v>
      </c>
      <c r="T140" s="89">
        <f>T157+T173</f>
        <v>0</v>
      </c>
      <c r="U140" s="89">
        <f>U157+U173</f>
        <v>0</v>
      </c>
      <c r="V140" s="95"/>
    </row>
    <row r="141" spans="1:22" ht="12.75">
      <c r="A141" s="106">
        <f t="shared" si="19"/>
        <v>133</v>
      </c>
      <c r="B141" s="120" t="s">
        <v>146</v>
      </c>
      <c r="C141" s="115">
        <f t="shared" si="20"/>
        <v>0</v>
      </c>
      <c r="D141" s="113">
        <f t="shared" si="20"/>
        <v>0</v>
      </c>
      <c r="E141" s="113"/>
      <c r="F141" s="116">
        <f t="shared" si="20"/>
        <v>0</v>
      </c>
      <c r="G141" s="113">
        <f>SUM(G142:G156)</f>
        <v>0</v>
      </c>
      <c r="H141" s="113">
        <f>SUM(H142:H156)</f>
        <v>0</v>
      </c>
      <c r="I141" s="113"/>
      <c r="J141" s="117">
        <f>SUM(J142:J156)</f>
        <v>0</v>
      </c>
      <c r="K141" s="118">
        <f>SUM(K142:K153)+K154</f>
        <v>0</v>
      </c>
      <c r="L141" s="113">
        <f>SUM(L142:L153)</f>
        <v>0</v>
      </c>
      <c r="M141" s="113">
        <f>SUM(M142:M153)</f>
        <v>0</v>
      </c>
      <c r="N141" s="143"/>
      <c r="O141" s="162"/>
      <c r="P141" s="147"/>
      <c r="Q141" s="147"/>
      <c r="R141" s="143"/>
      <c r="S141" s="162"/>
      <c r="T141" s="147"/>
      <c r="U141" s="147"/>
      <c r="V141" s="143"/>
    </row>
    <row r="142" spans="1:22" ht="12.75">
      <c r="A142" s="121">
        <f t="shared" si="19"/>
        <v>134</v>
      </c>
      <c r="B142" s="56" t="s">
        <v>201</v>
      </c>
      <c r="C142" s="29">
        <f t="shared" si="20"/>
        <v>0</v>
      </c>
      <c r="D142" s="124">
        <f t="shared" si="20"/>
        <v>0</v>
      </c>
      <c r="E142" s="38"/>
      <c r="F142" s="41"/>
      <c r="G142" s="130">
        <f t="shared" si="24"/>
        <v>0</v>
      </c>
      <c r="H142" s="124"/>
      <c r="I142" s="124"/>
      <c r="J142" s="125"/>
      <c r="K142" s="126"/>
      <c r="L142" s="124"/>
      <c r="M142" s="124"/>
      <c r="N142" s="123"/>
      <c r="O142" s="126"/>
      <c r="P142" s="124"/>
      <c r="Q142" s="124"/>
      <c r="R142" s="123"/>
      <c r="S142" s="126"/>
      <c r="T142" s="124"/>
      <c r="U142" s="124"/>
      <c r="V142" s="123"/>
    </row>
    <row r="143" spans="1:22" ht="12.75">
      <c r="A143" s="121">
        <f>+A142+1</f>
        <v>135</v>
      </c>
      <c r="B143" s="56" t="s">
        <v>202</v>
      </c>
      <c r="C143" s="29">
        <f t="shared" si="20"/>
        <v>0</v>
      </c>
      <c r="D143" s="124">
        <f t="shared" si="20"/>
        <v>0</v>
      </c>
      <c r="E143" s="38"/>
      <c r="F143" s="41"/>
      <c r="G143" s="130">
        <f t="shared" si="24"/>
        <v>0</v>
      </c>
      <c r="H143" s="124"/>
      <c r="I143" s="124"/>
      <c r="J143" s="125"/>
      <c r="K143" s="126"/>
      <c r="L143" s="124"/>
      <c r="M143" s="124"/>
      <c r="N143" s="123"/>
      <c r="O143" s="126"/>
      <c r="P143" s="124"/>
      <c r="Q143" s="124"/>
      <c r="R143" s="123"/>
      <c r="S143" s="126"/>
      <c r="T143" s="124"/>
      <c r="U143" s="124"/>
      <c r="V143" s="123"/>
    </row>
    <row r="144" spans="1:22" ht="12.75">
      <c r="A144" s="121">
        <f>+A143+1</f>
        <v>136</v>
      </c>
      <c r="B144" s="56" t="s">
        <v>203</v>
      </c>
      <c r="C144" s="29">
        <f t="shared" si="20"/>
        <v>0</v>
      </c>
      <c r="D144" s="124">
        <f t="shared" si="20"/>
        <v>0</v>
      </c>
      <c r="E144" s="38"/>
      <c r="F144" s="41"/>
      <c r="G144" s="130">
        <f t="shared" si="24"/>
        <v>0</v>
      </c>
      <c r="H144" s="124"/>
      <c r="I144" s="124"/>
      <c r="J144" s="125"/>
      <c r="K144" s="126"/>
      <c r="L144" s="124"/>
      <c r="M144" s="124"/>
      <c r="N144" s="123"/>
      <c r="O144" s="126"/>
      <c r="P144" s="124"/>
      <c r="Q144" s="124"/>
      <c r="R144" s="123"/>
      <c r="S144" s="126"/>
      <c r="T144" s="124"/>
      <c r="U144" s="124"/>
      <c r="V144" s="123"/>
    </row>
    <row r="145" spans="1:22" ht="12.75">
      <c r="A145" s="121">
        <v>137</v>
      </c>
      <c r="B145" s="56" t="s">
        <v>204</v>
      </c>
      <c r="C145" s="29">
        <f t="shared" si="20"/>
        <v>0</v>
      </c>
      <c r="D145" s="124">
        <f t="shared" si="20"/>
        <v>0</v>
      </c>
      <c r="E145" s="38"/>
      <c r="F145" s="41"/>
      <c r="G145" s="130">
        <f t="shared" si="24"/>
        <v>0</v>
      </c>
      <c r="H145" s="122"/>
      <c r="I145" s="124"/>
      <c r="J145" s="125"/>
      <c r="K145" s="126"/>
      <c r="L145" s="124"/>
      <c r="M145" s="124"/>
      <c r="N145" s="123"/>
      <c r="O145" s="126"/>
      <c r="P145" s="124"/>
      <c r="Q145" s="124"/>
      <c r="R145" s="123"/>
      <c r="S145" s="126"/>
      <c r="T145" s="124"/>
      <c r="U145" s="124"/>
      <c r="V145" s="123"/>
    </row>
    <row r="146" spans="1:22" ht="12.75">
      <c r="A146" s="121">
        <v>138</v>
      </c>
      <c r="B146" s="149" t="s">
        <v>205</v>
      </c>
      <c r="C146" s="29">
        <f t="shared" si="20"/>
        <v>0</v>
      </c>
      <c r="D146" s="124">
        <f t="shared" si="20"/>
        <v>0</v>
      </c>
      <c r="E146" s="38"/>
      <c r="F146" s="41"/>
      <c r="G146" s="130">
        <f t="shared" si="24"/>
        <v>0</v>
      </c>
      <c r="H146" s="124"/>
      <c r="I146" s="124"/>
      <c r="J146" s="125"/>
      <c r="K146" s="126"/>
      <c r="L146" s="124"/>
      <c r="M146" s="124"/>
      <c r="N146" s="123"/>
      <c r="O146" s="126"/>
      <c r="P146" s="124"/>
      <c r="Q146" s="124"/>
      <c r="R146" s="123"/>
      <c r="S146" s="126"/>
      <c r="T146" s="124"/>
      <c r="U146" s="124"/>
      <c r="V146" s="123"/>
    </row>
    <row r="147" spans="1:22" ht="12.75">
      <c r="A147" s="121">
        <f>+A146+1</f>
        <v>139</v>
      </c>
      <c r="B147" s="56" t="s">
        <v>206</v>
      </c>
      <c r="C147" s="29">
        <f t="shared" si="20"/>
        <v>0</v>
      </c>
      <c r="D147" s="124">
        <f t="shared" si="20"/>
        <v>0</v>
      </c>
      <c r="E147" s="38"/>
      <c r="F147" s="41"/>
      <c r="G147" s="130"/>
      <c r="H147" s="124"/>
      <c r="I147" s="124"/>
      <c r="J147" s="125"/>
      <c r="K147" s="126">
        <f>L147+N147</f>
        <v>0</v>
      </c>
      <c r="L147" s="124"/>
      <c r="M147" s="124"/>
      <c r="N147" s="123"/>
      <c r="O147" s="126"/>
      <c r="P147" s="124"/>
      <c r="Q147" s="124"/>
      <c r="R147" s="123"/>
      <c r="S147" s="126"/>
      <c r="T147" s="124"/>
      <c r="U147" s="124"/>
      <c r="V147" s="123"/>
    </row>
    <row r="148" spans="1:22" ht="12.75">
      <c r="A148" s="121">
        <f>+A147+1</f>
        <v>140</v>
      </c>
      <c r="B148" s="56" t="s">
        <v>207</v>
      </c>
      <c r="C148" s="29">
        <f t="shared" si="20"/>
        <v>0</v>
      </c>
      <c r="D148" s="124">
        <f t="shared" si="20"/>
        <v>0</v>
      </c>
      <c r="E148" s="38"/>
      <c r="F148" s="41"/>
      <c r="G148" s="130"/>
      <c r="H148" s="124"/>
      <c r="I148" s="124"/>
      <c r="J148" s="125"/>
      <c r="K148" s="126">
        <f>L148+N148</f>
        <v>0</v>
      </c>
      <c r="L148" s="124"/>
      <c r="M148" s="124"/>
      <c r="N148" s="123"/>
      <c r="O148" s="126"/>
      <c r="P148" s="124"/>
      <c r="Q148" s="124"/>
      <c r="R148" s="123"/>
      <c r="S148" s="126"/>
      <c r="T148" s="124"/>
      <c r="U148" s="124"/>
      <c r="V148" s="123"/>
    </row>
    <row r="149" spans="1:22" ht="12.75">
      <c r="A149" s="121">
        <v>141</v>
      </c>
      <c r="B149" s="56" t="s">
        <v>208</v>
      </c>
      <c r="C149" s="29"/>
      <c r="D149" s="124"/>
      <c r="E149" s="38"/>
      <c r="F149" s="41"/>
      <c r="G149" s="130"/>
      <c r="H149" s="124"/>
      <c r="I149" s="124"/>
      <c r="J149" s="125"/>
      <c r="K149" s="126">
        <f>L149+N149</f>
        <v>0</v>
      </c>
      <c r="L149" s="124"/>
      <c r="M149" s="124"/>
      <c r="N149" s="123"/>
      <c r="O149" s="126"/>
      <c r="P149" s="124"/>
      <c r="Q149" s="124"/>
      <c r="R149" s="123"/>
      <c r="S149" s="126"/>
      <c r="T149" s="124"/>
      <c r="U149" s="124"/>
      <c r="V149" s="123"/>
    </row>
    <row r="150" spans="1:22" ht="12.75">
      <c r="A150" s="121">
        <v>142</v>
      </c>
      <c r="B150" s="56" t="s">
        <v>209</v>
      </c>
      <c r="C150" s="29">
        <f t="shared" si="20"/>
        <v>0</v>
      </c>
      <c r="D150" s="124">
        <f t="shared" si="20"/>
        <v>0</v>
      </c>
      <c r="E150" s="38"/>
      <c r="F150" s="41"/>
      <c r="G150" s="130">
        <f t="shared" si="24"/>
        <v>0</v>
      </c>
      <c r="H150" s="124"/>
      <c r="I150" s="124"/>
      <c r="J150" s="125"/>
      <c r="K150" s="126"/>
      <c r="L150" s="124"/>
      <c r="M150" s="124"/>
      <c r="N150" s="123"/>
      <c r="O150" s="126"/>
      <c r="P150" s="124"/>
      <c r="Q150" s="124"/>
      <c r="R150" s="123"/>
      <c r="S150" s="126"/>
      <c r="T150" s="124"/>
      <c r="U150" s="124"/>
      <c r="V150" s="123"/>
    </row>
    <row r="151" spans="1:22" ht="38.25">
      <c r="A151" s="174">
        <v>143</v>
      </c>
      <c r="B151" s="175" t="s">
        <v>210</v>
      </c>
      <c r="C151" s="176">
        <f t="shared" si="20"/>
        <v>0</v>
      </c>
      <c r="D151" s="177">
        <f>H151+L151+P151+T151</f>
        <v>0</v>
      </c>
      <c r="E151" s="178"/>
      <c r="F151" s="179"/>
      <c r="G151" s="180">
        <f t="shared" si="24"/>
        <v>0</v>
      </c>
      <c r="H151" s="181"/>
      <c r="I151" s="182"/>
      <c r="J151" s="183"/>
      <c r="K151" s="126"/>
      <c r="L151" s="182"/>
      <c r="M151" s="182"/>
      <c r="N151" s="184"/>
      <c r="O151" s="185"/>
      <c r="P151" s="182"/>
      <c r="Q151" s="182"/>
      <c r="R151" s="184"/>
      <c r="S151" s="57"/>
      <c r="T151" s="182"/>
      <c r="U151" s="182"/>
      <c r="V151" s="184"/>
    </row>
    <row r="152" spans="1:22" ht="12.75">
      <c r="A152" s="174">
        <v>144</v>
      </c>
      <c r="B152" s="175" t="s">
        <v>211</v>
      </c>
      <c r="C152" s="176">
        <f t="shared" si="20"/>
        <v>0</v>
      </c>
      <c r="D152" s="177">
        <f>H152+L152+P152+T152</f>
        <v>0</v>
      </c>
      <c r="E152" s="177">
        <f>I152+M152+Q152+U152</f>
        <v>0</v>
      </c>
      <c r="F152" s="179"/>
      <c r="G152" s="180"/>
      <c r="H152" s="181"/>
      <c r="I152" s="182"/>
      <c r="J152" s="183"/>
      <c r="K152" s="126">
        <f>L152+N152</f>
        <v>0</v>
      </c>
      <c r="L152" s="182"/>
      <c r="M152" s="182"/>
      <c r="N152" s="184"/>
      <c r="O152" s="185"/>
      <c r="P152" s="182"/>
      <c r="Q152" s="182"/>
      <c r="R152" s="184"/>
      <c r="S152" s="57"/>
      <c r="T152" s="182"/>
      <c r="U152" s="182"/>
      <c r="V152" s="184"/>
    </row>
    <row r="153" spans="1:22" ht="25.5">
      <c r="A153" s="121">
        <v>145</v>
      </c>
      <c r="B153" s="134" t="s">
        <v>212</v>
      </c>
      <c r="C153" s="29">
        <f t="shared" si="20"/>
        <v>0</v>
      </c>
      <c r="D153" s="177"/>
      <c r="E153" s="38"/>
      <c r="F153" s="45">
        <f t="shared" si="20"/>
        <v>0</v>
      </c>
      <c r="G153" s="180">
        <f t="shared" si="24"/>
        <v>0</v>
      </c>
      <c r="H153" s="124"/>
      <c r="I153" s="124"/>
      <c r="J153" s="125"/>
      <c r="K153" s="126"/>
      <c r="L153" s="124"/>
      <c r="M153" s="124"/>
      <c r="N153" s="123"/>
      <c r="O153" s="126"/>
      <c r="P153" s="124"/>
      <c r="Q153" s="124"/>
      <c r="R153" s="123"/>
      <c r="S153" s="126"/>
      <c r="T153" s="124"/>
      <c r="U153" s="124"/>
      <c r="V153" s="123"/>
    </row>
    <row r="154" spans="1:22" ht="25.5">
      <c r="A154" s="121">
        <v>146</v>
      </c>
      <c r="B154" s="186" t="s">
        <v>85</v>
      </c>
      <c r="C154" s="29">
        <f t="shared" si="20"/>
        <v>0</v>
      </c>
      <c r="D154" s="177"/>
      <c r="E154" s="38"/>
      <c r="F154" s="45">
        <f t="shared" si="20"/>
        <v>0</v>
      </c>
      <c r="G154" s="180">
        <f t="shared" si="24"/>
        <v>0</v>
      </c>
      <c r="H154" s="124"/>
      <c r="I154" s="124"/>
      <c r="J154" s="125"/>
      <c r="K154" s="126"/>
      <c r="L154" s="124"/>
      <c r="M154" s="124"/>
      <c r="N154" s="123"/>
      <c r="O154" s="126"/>
      <c r="P154" s="124"/>
      <c r="Q154" s="124"/>
      <c r="R154" s="123"/>
      <c r="S154" s="126"/>
      <c r="T154" s="124"/>
      <c r="U154" s="124"/>
      <c r="V154" s="123"/>
    </row>
    <row r="155" spans="1:22" ht="12.75">
      <c r="A155" s="121">
        <v>147</v>
      </c>
      <c r="B155" s="186" t="s">
        <v>213</v>
      </c>
      <c r="C155" s="29">
        <f t="shared" si="20"/>
        <v>0</v>
      </c>
      <c r="D155" s="177">
        <f>H155+L155+P155+T155</f>
        <v>0</v>
      </c>
      <c r="E155" s="38"/>
      <c r="F155" s="45"/>
      <c r="G155" s="180">
        <f t="shared" si="24"/>
        <v>0</v>
      </c>
      <c r="H155" s="124"/>
      <c r="I155" s="124"/>
      <c r="J155" s="125"/>
      <c r="K155" s="126"/>
      <c r="L155" s="124"/>
      <c r="M155" s="124"/>
      <c r="N155" s="123"/>
      <c r="O155" s="126"/>
      <c r="P155" s="124"/>
      <c r="Q155" s="124"/>
      <c r="R155" s="123"/>
      <c r="S155" s="126"/>
      <c r="T155" s="124"/>
      <c r="U155" s="124"/>
      <c r="V155" s="123"/>
    </row>
    <row r="156" spans="1:22" ht="12.75">
      <c r="A156" s="121">
        <v>148</v>
      </c>
      <c r="B156" s="186" t="s">
        <v>214</v>
      </c>
      <c r="C156" s="29">
        <f t="shared" si="20"/>
        <v>0</v>
      </c>
      <c r="D156" s="177">
        <f>H156+L156+P156+T156</f>
        <v>0</v>
      </c>
      <c r="E156" s="38"/>
      <c r="F156" s="45"/>
      <c r="G156" s="180">
        <f t="shared" si="24"/>
        <v>0</v>
      </c>
      <c r="H156" s="124"/>
      <c r="I156" s="124"/>
      <c r="J156" s="125"/>
      <c r="K156" s="126"/>
      <c r="L156" s="124"/>
      <c r="M156" s="124"/>
      <c r="N156" s="123"/>
      <c r="O156" s="126"/>
      <c r="P156" s="124"/>
      <c r="Q156" s="124"/>
      <c r="R156" s="123"/>
      <c r="S156" s="126"/>
      <c r="T156" s="124"/>
      <c r="U156" s="124"/>
      <c r="V156" s="123"/>
    </row>
    <row r="157" spans="1:22" ht="12.75">
      <c r="A157" s="121">
        <v>149</v>
      </c>
      <c r="B157" s="35" t="s">
        <v>38</v>
      </c>
      <c r="C157" s="40">
        <f t="shared" si="20"/>
        <v>0</v>
      </c>
      <c r="D157" s="38">
        <f t="shared" si="20"/>
        <v>0</v>
      </c>
      <c r="E157" s="38">
        <f t="shared" si="20"/>
        <v>0</v>
      </c>
      <c r="F157" s="41"/>
      <c r="G157" s="36">
        <f t="shared" si="24"/>
        <v>0</v>
      </c>
      <c r="H157" s="38"/>
      <c r="I157" s="38"/>
      <c r="J157" s="39"/>
      <c r="K157" s="40"/>
      <c r="L157" s="38"/>
      <c r="M157" s="38"/>
      <c r="N157" s="123"/>
      <c r="O157" s="126"/>
      <c r="P157" s="124"/>
      <c r="Q157" s="124"/>
      <c r="R157" s="123"/>
      <c r="S157" s="40">
        <f>T157+V157</f>
        <v>0</v>
      </c>
      <c r="T157" s="38"/>
      <c r="U157" s="38"/>
      <c r="V157" s="41"/>
    </row>
    <row r="158" spans="1:22" ht="12.75">
      <c r="A158" s="121">
        <f aca="true" t="shared" si="26" ref="A158:A205">+A157+1</f>
        <v>150</v>
      </c>
      <c r="B158" s="35" t="s">
        <v>12</v>
      </c>
      <c r="C158" s="40">
        <f t="shared" si="20"/>
        <v>0</v>
      </c>
      <c r="D158" s="38">
        <f t="shared" si="20"/>
        <v>0</v>
      </c>
      <c r="E158" s="38">
        <f t="shared" si="20"/>
        <v>0</v>
      </c>
      <c r="F158" s="41"/>
      <c r="G158" s="36"/>
      <c r="H158" s="32"/>
      <c r="I158" s="32"/>
      <c r="J158" s="43"/>
      <c r="K158" s="40">
        <f aca="true" t="shared" si="27" ref="K158:K169">L158+N158</f>
        <v>0</v>
      </c>
      <c r="L158" s="38"/>
      <c r="M158" s="38"/>
      <c r="N158" s="45"/>
      <c r="O158" s="126"/>
      <c r="P158" s="124"/>
      <c r="Q158" s="124"/>
      <c r="R158" s="123"/>
      <c r="S158" s="126"/>
      <c r="T158" s="124"/>
      <c r="U158" s="124"/>
      <c r="V158" s="123"/>
    </row>
    <row r="159" spans="1:22" ht="12.75">
      <c r="A159" s="121">
        <f t="shared" si="26"/>
        <v>151</v>
      </c>
      <c r="B159" s="35" t="s">
        <v>13</v>
      </c>
      <c r="C159" s="40">
        <f t="shared" si="20"/>
        <v>0</v>
      </c>
      <c r="D159" s="38">
        <f t="shared" si="20"/>
        <v>0</v>
      </c>
      <c r="E159" s="38">
        <f t="shared" si="20"/>
        <v>0</v>
      </c>
      <c r="F159" s="41"/>
      <c r="G159" s="36"/>
      <c r="H159" s="32"/>
      <c r="I159" s="32"/>
      <c r="J159" s="43"/>
      <c r="K159" s="40">
        <f t="shared" si="27"/>
        <v>0</v>
      </c>
      <c r="L159" s="38"/>
      <c r="M159" s="38"/>
      <c r="N159" s="45"/>
      <c r="O159" s="126"/>
      <c r="P159" s="124"/>
      <c r="Q159" s="124"/>
      <c r="R159" s="123"/>
      <c r="S159" s="126"/>
      <c r="T159" s="124"/>
      <c r="U159" s="124"/>
      <c r="V159" s="123"/>
    </row>
    <row r="160" spans="1:22" ht="12.75">
      <c r="A160" s="121">
        <f t="shared" si="26"/>
        <v>152</v>
      </c>
      <c r="B160" s="35" t="s">
        <v>14</v>
      </c>
      <c r="C160" s="40">
        <f t="shared" si="20"/>
        <v>0</v>
      </c>
      <c r="D160" s="38">
        <f t="shared" si="20"/>
        <v>0</v>
      </c>
      <c r="E160" s="38">
        <f t="shared" si="20"/>
        <v>0</v>
      </c>
      <c r="F160" s="41"/>
      <c r="G160" s="36"/>
      <c r="H160" s="32"/>
      <c r="I160" s="32"/>
      <c r="J160" s="43"/>
      <c r="K160" s="40">
        <f t="shared" si="27"/>
        <v>0</v>
      </c>
      <c r="L160" s="38"/>
      <c r="M160" s="38"/>
      <c r="N160" s="45"/>
      <c r="O160" s="126"/>
      <c r="P160" s="124"/>
      <c r="Q160" s="124"/>
      <c r="R160" s="123"/>
      <c r="S160" s="126"/>
      <c r="T160" s="124"/>
      <c r="U160" s="124"/>
      <c r="V160" s="123"/>
    </row>
    <row r="161" spans="1:22" ht="12.75">
      <c r="A161" s="121">
        <f t="shared" si="26"/>
        <v>153</v>
      </c>
      <c r="B161" s="35" t="s">
        <v>15</v>
      </c>
      <c r="C161" s="40">
        <f t="shared" si="20"/>
        <v>0</v>
      </c>
      <c r="D161" s="38">
        <f t="shared" si="20"/>
        <v>0</v>
      </c>
      <c r="E161" s="38">
        <f t="shared" si="20"/>
        <v>0</v>
      </c>
      <c r="F161" s="41"/>
      <c r="G161" s="36"/>
      <c r="H161" s="32"/>
      <c r="I161" s="32"/>
      <c r="J161" s="43"/>
      <c r="K161" s="40">
        <f t="shared" si="27"/>
        <v>0</v>
      </c>
      <c r="L161" s="38"/>
      <c r="M161" s="38"/>
      <c r="N161" s="45"/>
      <c r="O161" s="126"/>
      <c r="P161" s="124"/>
      <c r="Q161" s="124"/>
      <c r="R161" s="123"/>
      <c r="S161" s="126"/>
      <c r="T161" s="124"/>
      <c r="U161" s="124"/>
      <c r="V161" s="123"/>
    </row>
    <row r="162" spans="1:22" ht="12.75">
      <c r="A162" s="121">
        <f t="shared" si="26"/>
        <v>154</v>
      </c>
      <c r="B162" s="35" t="s">
        <v>16</v>
      </c>
      <c r="C162" s="40">
        <f t="shared" si="20"/>
        <v>0</v>
      </c>
      <c r="D162" s="38">
        <f t="shared" si="20"/>
        <v>0</v>
      </c>
      <c r="E162" s="38">
        <f t="shared" si="20"/>
        <v>0</v>
      </c>
      <c r="F162" s="41"/>
      <c r="G162" s="36"/>
      <c r="H162" s="32"/>
      <c r="I162" s="32"/>
      <c r="J162" s="43"/>
      <c r="K162" s="40">
        <f t="shared" si="27"/>
        <v>0</v>
      </c>
      <c r="L162" s="38"/>
      <c r="M162" s="38"/>
      <c r="N162" s="45"/>
      <c r="O162" s="126"/>
      <c r="P162" s="124"/>
      <c r="Q162" s="124"/>
      <c r="R162" s="123"/>
      <c r="S162" s="126"/>
      <c r="T162" s="124"/>
      <c r="U162" s="124"/>
      <c r="V162" s="123"/>
    </row>
    <row r="163" spans="1:22" ht="12.75">
      <c r="A163" s="121">
        <f t="shared" si="26"/>
        <v>155</v>
      </c>
      <c r="B163" s="35" t="s">
        <v>17</v>
      </c>
      <c r="C163" s="40">
        <f t="shared" si="20"/>
        <v>0</v>
      </c>
      <c r="D163" s="38">
        <f t="shared" si="20"/>
        <v>0</v>
      </c>
      <c r="E163" s="38">
        <f t="shared" si="20"/>
        <v>0</v>
      </c>
      <c r="F163" s="41"/>
      <c r="G163" s="36"/>
      <c r="H163" s="32"/>
      <c r="I163" s="32"/>
      <c r="J163" s="43"/>
      <c r="K163" s="40">
        <f t="shared" si="27"/>
        <v>0</v>
      </c>
      <c r="L163" s="38"/>
      <c r="M163" s="38"/>
      <c r="N163" s="45"/>
      <c r="O163" s="126"/>
      <c r="P163" s="124"/>
      <c r="Q163" s="124"/>
      <c r="R163" s="123"/>
      <c r="S163" s="126"/>
      <c r="T163" s="124"/>
      <c r="U163" s="124"/>
      <c r="V163" s="123"/>
    </row>
    <row r="164" spans="1:22" ht="12.75">
      <c r="A164" s="121">
        <f t="shared" si="26"/>
        <v>156</v>
      </c>
      <c r="B164" s="35" t="s">
        <v>18</v>
      </c>
      <c r="C164" s="40">
        <f t="shared" si="20"/>
        <v>0</v>
      </c>
      <c r="D164" s="38">
        <f t="shared" si="20"/>
        <v>0</v>
      </c>
      <c r="E164" s="38">
        <f t="shared" si="20"/>
        <v>0</v>
      </c>
      <c r="F164" s="41"/>
      <c r="G164" s="36"/>
      <c r="H164" s="32"/>
      <c r="I164" s="32"/>
      <c r="J164" s="43"/>
      <c r="K164" s="40">
        <f t="shared" si="27"/>
        <v>0</v>
      </c>
      <c r="L164" s="38"/>
      <c r="M164" s="38"/>
      <c r="N164" s="45"/>
      <c r="O164" s="126"/>
      <c r="P164" s="124"/>
      <c r="Q164" s="124"/>
      <c r="R164" s="123"/>
      <c r="S164" s="126"/>
      <c r="T164" s="124"/>
      <c r="U164" s="124"/>
      <c r="V164" s="123"/>
    </row>
    <row r="165" spans="1:22" ht="12.75">
      <c r="A165" s="121">
        <f t="shared" si="26"/>
        <v>157</v>
      </c>
      <c r="B165" s="35" t="s">
        <v>19</v>
      </c>
      <c r="C165" s="40">
        <f aca="true" t="shared" si="28" ref="C165:E174">G165+K165+O165+S165</f>
        <v>0</v>
      </c>
      <c r="D165" s="38">
        <f t="shared" si="28"/>
        <v>0</v>
      </c>
      <c r="E165" s="38">
        <f t="shared" si="28"/>
        <v>0</v>
      </c>
      <c r="F165" s="41"/>
      <c r="G165" s="36"/>
      <c r="H165" s="32"/>
      <c r="I165" s="32"/>
      <c r="J165" s="43"/>
      <c r="K165" s="40">
        <f t="shared" si="27"/>
        <v>0</v>
      </c>
      <c r="L165" s="38"/>
      <c r="M165" s="38"/>
      <c r="N165" s="45"/>
      <c r="O165" s="126"/>
      <c r="P165" s="124"/>
      <c r="Q165" s="124"/>
      <c r="R165" s="123"/>
      <c r="S165" s="126"/>
      <c r="T165" s="124"/>
      <c r="U165" s="124"/>
      <c r="V165" s="123"/>
    </row>
    <row r="166" spans="1:22" ht="12.75">
      <c r="A166" s="121">
        <f t="shared" si="26"/>
        <v>158</v>
      </c>
      <c r="B166" s="35" t="s">
        <v>39</v>
      </c>
      <c r="C166" s="40">
        <f t="shared" si="28"/>
        <v>0</v>
      </c>
      <c r="D166" s="38">
        <f t="shared" si="28"/>
        <v>0</v>
      </c>
      <c r="E166" s="38">
        <f t="shared" si="28"/>
        <v>0</v>
      </c>
      <c r="F166" s="41"/>
      <c r="G166" s="36">
        <f t="shared" si="24"/>
        <v>0</v>
      </c>
      <c r="H166" s="38"/>
      <c r="I166" s="32"/>
      <c r="J166" s="43"/>
      <c r="K166" s="40">
        <f t="shared" si="27"/>
        <v>0</v>
      </c>
      <c r="L166" s="38"/>
      <c r="M166" s="38"/>
      <c r="N166" s="45"/>
      <c r="O166" s="126"/>
      <c r="P166" s="124"/>
      <c r="Q166" s="124"/>
      <c r="R166" s="123"/>
      <c r="S166" s="126"/>
      <c r="T166" s="124"/>
      <c r="U166" s="124"/>
      <c r="V166" s="123"/>
    </row>
    <row r="167" spans="1:22" ht="12.75">
      <c r="A167" s="121">
        <f t="shared" si="26"/>
        <v>159</v>
      </c>
      <c r="B167" s="35" t="s">
        <v>21</v>
      </c>
      <c r="C167" s="40">
        <f t="shared" si="28"/>
        <v>0</v>
      </c>
      <c r="D167" s="38">
        <f t="shared" si="28"/>
        <v>0</v>
      </c>
      <c r="E167" s="38">
        <f t="shared" si="28"/>
        <v>0</v>
      </c>
      <c r="F167" s="41"/>
      <c r="G167" s="36"/>
      <c r="H167" s="32"/>
      <c r="I167" s="32"/>
      <c r="J167" s="43"/>
      <c r="K167" s="40">
        <f t="shared" si="27"/>
        <v>0</v>
      </c>
      <c r="L167" s="38"/>
      <c r="M167" s="38"/>
      <c r="N167" s="45"/>
      <c r="O167" s="126"/>
      <c r="P167" s="124"/>
      <c r="Q167" s="124"/>
      <c r="R167" s="123"/>
      <c r="S167" s="126"/>
      <c r="T167" s="124"/>
      <c r="U167" s="124"/>
      <c r="V167" s="123"/>
    </row>
    <row r="168" spans="1:22" ht="12.75">
      <c r="A168" s="121">
        <f t="shared" si="26"/>
        <v>160</v>
      </c>
      <c r="B168" s="73" t="s">
        <v>141</v>
      </c>
      <c r="C168" s="40">
        <f t="shared" si="28"/>
        <v>0</v>
      </c>
      <c r="D168" s="38">
        <f t="shared" si="28"/>
        <v>0</v>
      </c>
      <c r="E168" s="38">
        <f t="shared" si="28"/>
        <v>0</v>
      </c>
      <c r="F168" s="41"/>
      <c r="G168" s="131"/>
      <c r="H168" s="124"/>
      <c r="I168" s="124"/>
      <c r="J168" s="131"/>
      <c r="K168" s="51">
        <f t="shared" si="27"/>
        <v>0</v>
      </c>
      <c r="L168" s="38"/>
      <c r="M168" s="38"/>
      <c r="N168" s="128"/>
      <c r="O168" s="133"/>
      <c r="P168" s="124"/>
      <c r="Q168" s="124"/>
      <c r="R168" s="128"/>
      <c r="S168" s="133"/>
      <c r="T168" s="124"/>
      <c r="U168" s="124"/>
      <c r="V168" s="128"/>
    </row>
    <row r="169" spans="1:22" ht="12.75">
      <c r="A169" s="121">
        <f t="shared" si="26"/>
        <v>161</v>
      </c>
      <c r="B169" s="56" t="s">
        <v>215</v>
      </c>
      <c r="C169" s="29">
        <f t="shared" si="28"/>
        <v>0</v>
      </c>
      <c r="D169" s="32">
        <f t="shared" si="28"/>
        <v>0</v>
      </c>
      <c r="E169" s="32">
        <f t="shared" si="28"/>
        <v>0</v>
      </c>
      <c r="F169" s="41"/>
      <c r="G169" s="131"/>
      <c r="H169" s="38"/>
      <c r="I169" s="38"/>
      <c r="J169" s="127"/>
      <c r="K169" s="187">
        <f t="shared" si="27"/>
        <v>0</v>
      </c>
      <c r="L169" s="32"/>
      <c r="M169" s="32"/>
      <c r="N169" s="128"/>
      <c r="O169" s="133"/>
      <c r="P169" s="124"/>
      <c r="Q169" s="124"/>
      <c r="R169" s="128"/>
      <c r="S169" s="133"/>
      <c r="T169" s="124"/>
      <c r="U169" s="124"/>
      <c r="V169" s="128"/>
    </row>
    <row r="170" spans="1:22" ht="12.75">
      <c r="A170" s="121">
        <f t="shared" si="26"/>
        <v>162</v>
      </c>
      <c r="B170" s="35" t="s">
        <v>49</v>
      </c>
      <c r="C170" s="40">
        <f t="shared" si="28"/>
        <v>0</v>
      </c>
      <c r="D170" s="38">
        <f t="shared" si="28"/>
        <v>0</v>
      </c>
      <c r="E170" s="38"/>
      <c r="F170" s="41"/>
      <c r="G170" s="127">
        <f>G171+G172</f>
        <v>0</v>
      </c>
      <c r="H170" s="38"/>
      <c r="I170" s="124"/>
      <c r="J170" s="131"/>
      <c r="K170" s="133"/>
      <c r="L170" s="124"/>
      <c r="M170" s="124"/>
      <c r="N170" s="128"/>
      <c r="O170" s="133"/>
      <c r="P170" s="124"/>
      <c r="Q170" s="124"/>
      <c r="R170" s="128"/>
      <c r="S170" s="133"/>
      <c r="T170" s="124"/>
      <c r="U170" s="124"/>
      <c r="V170" s="128"/>
    </row>
    <row r="171" spans="1:22" ht="12.75">
      <c r="A171" s="121">
        <f t="shared" si="26"/>
        <v>163</v>
      </c>
      <c r="B171" s="149" t="s">
        <v>216</v>
      </c>
      <c r="C171" s="29">
        <f t="shared" si="28"/>
        <v>0</v>
      </c>
      <c r="D171" s="124">
        <f t="shared" si="28"/>
        <v>0</v>
      </c>
      <c r="E171" s="124"/>
      <c r="F171" s="123"/>
      <c r="G171" s="131">
        <f t="shared" si="24"/>
        <v>0</v>
      </c>
      <c r="H171" s="124"/>
      <c r="I171" s="124"/>
      <c r="J171" s="131"/>
      <c r="K171" s="133"/>
      <c r="L171" s="124"/>
      <c r="M171" s="124"/>
      <c r="N171" s="128"/>
      <c r="O171" s="133"/>
      <c r="P171" s="124"/>
      <c r="Q171" s="124"/>
      <c r="R171" s="128"/>
      <c r="S171" s="133"/>
      <c r="T171" s="124"/>
      <c r="U171" s="124"/>
      <c r="V171" s="128"/>
    </row>
    <row r="172" spans="1:22" ht="12.75">
      <c r="A172" s="121">
        <f t="shared" si="26"/>
        <v>164</v>
      </c>
      <c r="B172" s="56" t="s">
        <v>217</v>
      </c>
      <c r="C172" s="29">
        <f t="shared" si="28"/>
        <v>0</v>
      </c>
      <c r="D172" s="124">
        <f t="shared" si="28"/>
        <v>0</v>
      </c>
      <c r="E172" s="124"/>
      <c r="F172" s="123"/>
      <c r="G172" s="131">
        <f aca="true" t="shared" si="29" ref="G172:G207">H172+J172</f>
        <v>0</v>
      </c>
      <c r="H172" s="124"/>
      <c r="I172" s="124"/>
      <c r="J172" s="131"/>
      <c r="K172" s="133"/>
      <c r="L172" s="124"/>
      <c r="M172" s="124"/>
      <c r="N172" s="128"/>
      <c r="O172" s="133"/>
      <c r="P172" s="124"/>
      <c r="Q172" s="124"/>
      <c r="R172" s="128"/>
      <c r="S172" s="133"/>
      <c r="T172" s="124"/>
      <c r="U172" s="124"/>
      <c r="V172" s="128"/>
    </row>
    <row r="173" spans="1:22" ht="12.75">
      <c r="A173" s="121">
        <v>165</v>
      </c>
      <c r="B173" s="35" t="s">
        <v>11</v>
      </c>
      <c r="C173" s="40">
        <f t="shared" si="28"/>
        <v>0</v>
      </c>
      <c r="D173" s="38">
        <f t="shared" si="28"/>
        <v>0</v>
      </c>
      <c r="E173" s="38">
        <f>I173+M173+Q173+U173</f>
        <v>0</v>
      </c>
      <c r="F173" s="41"/>
      <c r="G173" s="36"/>
      <c r="H173" s="38"/>
      <c r="I173" s="38"/>
      <c r="J173" s="125"/>
      <c r="K173" s="51">
        <f>L173+N173</f>
        <v>0</v>
      </c>
      <c r="L173" s="38"/>
      <c r="M173" s="38"/>
      <c r="N173" s="123"/>
      <c r="O173" s="126"/>
      <c r="P173" s="124"/>
      <c r="Q173" s="124"/>
      <c r="R173" s="123"/>
      <c r="S173" s="40">
        <f>T173+V173</f>
        <v>0</v>
      </c>
      <c r="T173" s="38"/>
      <c r="U173" s="38"/>
      <c r="V173" s="123"/>
    </row>
    <row r="174" spans="1:22" ht="13.5" thickBot="1">
      <c r="A174" s="150">
        <f t="shared" si="26"/>
        <v>166</v>
      </c>
      <c r="B174" s="188" t="s">
        <v>218</v>
      </c>
      <c r="C174" s="65">
        <f t="shared" si="28"/>
        <v>0</v>
      </c>
      <c r="D174" s="171">
        <f t="shared" si="28"/>
        <v>0</v>
      </c>
      <c r="E174" s="171">
        <f>I174+M174+Q174+U174</f>
        <v>0</v>
      </c>
      <c r="F174" s="172"/>
      <c r="G174" s="189"/>
      <c r="H174" s="171"/>
      <c r="I174" s="171"/>
      <c r="J174" s="190"/>
      <c r="K174" s="187">
        <f>L174+N174</f>
        <v>0</v>
      </c>
      <c r="L174" s="171"/>
      <c r="M174" s="171"/>
      <c r="N174" s="172"/>
      <c r="O174" s="170"/>
      <c r="P174" s="171"/>
      <c r="Q174" s="171"/>
      <c r="R174" s="172"/>
      <c r="S174" s="29">
        <f>T174+V174</f>
        <v>0</v>
      </c>
      <c r="T174" s="171"/>
      <c r="U174" s="171"/>
      <c r="V174" s="172"/>
    </row>
    <row r="175" spans="1:22" ht="45.75" thickBot="1">
      <c r="A175" s="101">
        <f t="shared" si="26"/>
        <v>167</v>
      </c>
      <c r="B175" s="102" t="s">
        <v>219</v>
      </c>
      <c r="C175" s="94">
        <f aca="true" t="shared" si="30" ref="C175:L175">C176+C185+SUM(C187:C196)</f>
        <v>0</v>
      </c>
      <c r="D175" s="89">
        <f t="shared" si="30"/>
        <v>0</v>
      </c>
      <c r="E175" s="89">
        <f t="shared" si="30"/>
        <v>0</v>
      </c>
      <c r="F175" s="92">
        <f t="shared" si="30"/>
        <v>0</v>
      </c>
      <c r="G175" s="103">
        <f t="shared" si="30"/>
        <v>0</v>
      </c>
      <c r="H175" s="89">
        <f t="shared" si="30"/>
        <v>0</v>
      </c>
      <c r="I175" s="89">
        <f>I176+I185+SUM(I187:I196)</f>
        <v>0</v>
      </c>
      <c r="J175" s="95">
        <f t="shared" si="30"/>
        <v>0</v>
      </c>
      <c r="K175" s="94">
        <f t="shared" si="30"/>
        <v>0</v>
      </c>
      <c r="L175" s="89">
        <f t="shared" si="30"/>
        <v>0</v>
      </c>
      <c r="M175" s="89"/>
      <c r="N175" s="105">
        <f>N176+N185+SUM(N187:N196)</f>
        <v>0</v>
      </c>
      <c r="O175" s="94"/>
      <c r="P175" s="89"/>
      <c r="Q175" s="89"/>
      <c r="R175" s="105"/>
      <c r="S175" s="94">
        <f>S176+S185+SUM(S187:S196)</f>
        <v>0</v>
      </c>
      <c r="T175" s="89">
        <f>T176+T185+SUM(T187:T196)</f>
        <v>0</v>
      </c>
      <c r="U175" s="89">
        <f>U176+U185+SUM(U187:U196)</f>
        <v>0</v>
      </c>
      <c r="V175" s="95">
        <f>V176+V185+SUM(V187:V196)</f>
        <v>0</v>
      </c>
    </row>
    <row r="176" spans="1:22" ht="12.75">
      <c r="A176" s="191">
        <f t="shared" si="26"/>
        <v>168</v>
      </c>
      <c r="B176" s="192" t="s">
        <v>150</v>
      </c>
      <c r="C176" s="161">
        <f>G176+K176+O176+S176</f>
        <v>0</v>
      </c>
      <c r="D176" s="141">
        <f>H176+L176+P176+T176</f>
        <v>0</v>
      </c>
      <c r="E176" s="141"/>
      <c r="F176" s="144">
        <f>J176+N176+R176+V176</f>
        <v>0</v>
      </c>
      <c r="G176" s="140">
        <f>G177+G179+G180+G181+G182+G183+G184</f>
        <v>0</v>
      </c>
      <c r="H176" s="141">
        <f>H177+H179+H180+H181+H182+H183+H184</f>
        <v>0</v>
      </c>
      <c r="I176" s="141"/>
      <c r="J176" s="193">
        <f>J177+J179</f>
        <v>0</v>
      </c>
      <c r="K176" s="140">
        <f>L176+N176</f>
        <v>0</v>
      </c>
      <c r="L176" s="140">
        <f>L177+L180+L181</f>
        <v>0</v>
      </c>
      <c r="M176" s="140"/>
      <c r="N176" s="194">
        <f>N177+N180+N181</f>
        <v>0</v>
      </c>
      <c r="O176" s="195"/>
      <c r="P176" s="196"/>
      <c r="Q176" s="196"/>
      <c r="R176" s="142"/>
      <c r="S176" s="162"/>
      <c r="T176" s="147"/>
      <c r="U176" s="147"/>
      <c r="V176" s="143"/>
    </row>
    <row r="177" spans="1:22" ht="12.75">
      <c r="A177" s="197">
        <f t="shared" si="26"/>
        <v>169</v>
      </c>
      <c r="B177" s="56" t="s">
        <v>220</v>
      </c>
      <c r="C177" s="29">
        <f>G177+K177+O177+S177</f>
        <v>0</v>
      </c>
      <c r="D177" s="124">
        <f>H177</f>
        <v>0</v>
      </c>
      <c r="E177" s="124"/>
      <c r="F177" s="125">
        <f>J177+N177+R177+V177</f>
        <v>0</v>
      </c>
      <c r="G177" s="126">
        <f t="shared" si="29"/>
        <v>0</v>
      </c>
      <c r="H177" s="32"/>
      <c r="I177" s="32"/>
      <c r="J177" s="45"/>
      <c r="K177" s="118">
        <f>L177+N177</f>
        <v>0</v>
      </c>
      <c r="L177" s="124"/>
      <c r="M177" s="124"/>
      <c r="N177" s="123">
        <f>N178</f>
        <v>0</v>
      </c>
      <c r="O177" s="126"/>
      <c r="P177" s="124"/>
      <c r="Q177" s="124"/>
      <c r="R177" s="123"/>
      <c r="S177" s="126"/>
      <c r="T177" s="124"/>
      <c r="U177" s="124"/>
      <c r="V177" s="123"/>
    </row>
    <row r="178" spans="1:22" ht="12.75">
      <c r="A178" s="197">
        <f t="shared" si="26"/>
        <v>170</v>
      </c>
      <c r="B178" s="56" t="s">
        <v>221</v>
      </c>
      <c r="C178" s="29">
        <f aca="true" t="shared" si="31" ref="C178:E208">G178+K178+O178+S178</f>
        <v>0</v>
      </c>
      <c r="D178" s="124"/>
      <c r="E178" s="124"/>
      <c r="F178" s="125">
        <f>J178+N178+R178+V178</f>
        <v>0</v>
      </c>
      <c r="G178" s="126"/>
      <c r="H178" s="32"/>
      <c r="I178" s="124"/>
      <c r="J178" s="123"/>
      <c r="K178" s="126">
        <f>L178+N178</f>
        <v>0</v>
      </c>
      <c r="L178" s="124"/>
      <c r="M178" s="124"/>
      <c r="N178" s="123"/>
      <c r="O178" s="126"/>
      <c r="P178" s="124"/>
      <c r="Q178" s="124"/>
      <c r="R178" s="123"/>
      <c r="S178" s="126"/>
      <c r="T178" s="124"/>
      <c r="U178" s="124"/>
      <c r="V178" s="123"/>
    </row>
    <row r="179" spans="1:22" ht="25.5">
      <c r="A179" s="197">
        <v>171</v>
      </c>
      <c r="B179" s="198" t="s">
        <v>222</v>
      </c>
      <c r="C179" s="187">
        <f t="shared" si="31"/>
        <v>0</v>
      </c>
      <c r="D179" s="32"/>
      <c r="E179" s="32"/>
      <c r="F179" s="125">
        <f>J179+N179+R179+V179</f>
        <v>0</v>
      </c>
      <c r="G179" s="126">
        <f t="shared" si="29"/>
        <v>0</v>
      </c>
      <c r="H179" s="32"/>
      <c r="I179" s="124"/>
      <c r="J179" s="12"/>
      <c r="K179" s="126"/>
      <c r="L179" s="124"/>
      <c r="M179" s="124"/>
      <c r="N179" s="123"/>
      <c r="O179" s="126"/>
      <c r="P179" s="124"/>
      <c r="Q179" s="124"/>
      <c r="R179" s="123"/>
      <c r="S179" s="126"/>
      <c r="T179" s="124"/>
      <c r="U179" s="124"/>
      <c r="V179" s="123"/>
    </row>
    <row r="180" spans="1:22" ht="12.75">
      <c r="A180" s="197">
        <f t="shared" si="26"/>
        <v>172</v>
      </c>
      <c r="B180" s="56" t="s">
        <v>223</v>
      </c>
      <c r="C180" s="29">
        <f t="shared" si="31"/>
        <v>0</v>
      </c>
      <c r="D180" s="124">
        <f t="shared" si="31"/>
        <v>0</v>
      </c>
      <c r="E180" s="124"/>
      <c r="F180" s="125"/>
      <c r="G180" s="126">
        <f t="shared" si="29"/>
        <v>0</v>
      </c>
      <c r="H180" s="124"/>
      <c r="I180" s="124"/>
      <c r="J180" s="123"/>
      <c r="K180" s="126"/>
      <c r="L180" s="124"/>
      <c r="M180" s="124"/>
      <c r="N180" s="123"/>
      <c r="O180" s="126"/>
      <c r="P180" s="124"/>
      <c r="Q180" s="124"/>
      <c r="R180" s="123"/>
      <c r="S180" s="126"/>
      <c r="T180" s="124"/>
      <c r="U180" s="124"/>
      <c r="V180" s="123"/>
    </row>
    <row r="181" spans="1:22" ht="12.75">
      <c r="A181" s="197">
        <f t="shared" si="26"/>
        <v>173</v>
      </c>
      <c r="B181" s="56" t="s">
        <v>215</v>
      </c>
      <c r="C181" s="29">
        <f t="shared" si="31"/>
        <v>0</v>
      </c>
      <c r="D181" s="124">
        <f t="shared" si="31"/>
        <v>0</v>
      </c>
      <c r="E181" s="124"/>
      <c r="F181" s="125"/>
      <c r="G181" s="126"/>
      <c r="H181" s="130"/>
      <c r="I181" s="130"/>
      <c r="J181" s="128"/>
      <c r="K181" s="126">
        <f>L181+N181</f>
        <v>0</v>
      </c>
      <c r="L181" s="130"/>
      <c r="M181" s="130"/>
      <c r="N181" s="128"/>
      <c r="O181" s="126"/>
      <c r="P181" s="130"/>
      <c r="Q181" s="130"/>
      <c r="R181" s="128"/>
      <c r="S181" s="126"/>
      <c r="T181" s="130"/>
      <c r="U181" s="130"/>
      <c r="V181" s="128"/>
    </row>
    <row r="182" spans="1:22" ht="12.75">
      <c r="A182" s="197">
        <v>174</v>
      </c>
      <c r="B182" s="56" t="s">
        <v>224</v>
      </c>
      <c r="C182" s="29">
        <f t="shared" si="31"/>
        <v>0</v>
      </c>
      <c r="D182" s="124">
        <f t="shared" si="31"/>
        <v>0</v>
      </c>
      <c r="E182" s="124"/>
      <c r="F182" s="125"/>
      <c r="G182" s="126">
        <f t="shared" si="29"/>
        <v>0</v>
      </c>
      <c r="H182" s="124"/>
      <c r="I182" s="130"/>
      <c r="J182" s="128"/>
      <c r="K182" s="133"/>
      <c r="L182" s="124"/>
      <c r="M182" s="130"/>
      <c r="N182" s="128"/>
      <c r="O182" s="133"/>
      <c r="P182" s="124"/>
      <c r="Q182" s="130"/>
      <c r="R182" s="128"/>
      <c r="S182" s="133"/>
      <c r="T182" s="124"/>
      <c r="U182" s="130"/>
      <c r="V182" s="128"/>
    </row>
    <row r="183" spans="1:22" ht="12.75">
      <c r="A183" s="197">
        <v>175</v>
      </c>
      <c r="B183" s="56" t="s">
        <v>225</v>
      </c>
      <c r="C183" s="29">
        <f t="shared" si="31"/>
        <v>0</v>
      </c>
      <c r="D183" s="124">
        <f t="shared" si="31"/>
        <v>0</v>
      </c>
      <c r="E183" s="124"/>
      <c r="F183" s="125"/>
      <c r="G183" s="133">
        <f t="shared" si="29"/>
        <v>0</v>
      </c>
      <c r="H183" s="124"/>
      <c r="I183" s="130"/>
      <c r="J183" s="128"/>
      <c r="K183" s="133"/>
      <c r="L183" s="124"/>
      <c r="M183" s="130"/>
      <c r="N183" s="128"/>
      <c r="O183" s="133"/>
      <c r="P183" s="124"/>
      <c r="Q183" s="130"/>
      <c r="R183" s="128"/>
      <c r="S183" s="133"/>
      <c r="T183" s="124"/>
      <c r="U183" s="130"/>
      <c r="V183" s="128"/>
    </row>
    <row r="184" spans="1:22" ht="12.75">
      <c r="A184" s="197">
        <v>176</v>
      </c>
      <c r="B184" s="56" t="s">
        <v>226</v>
      </c>
      <c r="C184" s="29">
        <f t="shared" si="31"/>
        <v>0</v>
      </c>
      <c r="D184" s="124">
        <f t="shared" si="31"/>
        <v>0</v>
      </c>
      <c r="E184" s="124"/>
      <c r="F184" s="125"/>
      <c r="G184" s="133">
        <f t="shared" si="29"/>
        <v>0</v>
      </c>
      <c r="H184" s="124"/>
      <c r="I184" s="130"/>
      <c r="J184" s="128"/>
      <c r="K184" s="133"/>
      <c r="L184" s="124"/>
      <c r="M184" s="130"/>
      <c r="N184" s="128"/>
      <c r="O184" s="133"/>
      <c r="P184" s="124"/>
      <c r="Q184" s="130"/>
      <c r="R184" s="128"/>
      <c r="S184" s="133"/>
      <c r="T184" s="124"/>
      <c r="U184" s="130"/>
      <c r="V184" s="128"/>
    </row>
    <row r="185" spans="1:22" ht="12.75">
      <c r="A185" s="197">
        <v>177</v>
      </c>
      <c r="B185" s="35" t="s">
        <v>155</v>
      </c>
      <c r="C185" s="40">
        <f t="shared" si="31"/>
        <v>0</v>
      </c>
      <c r="D185" s="38">
        <f>H185</f>
        <v>0</v>
      </c>
      <c r="E185" s="38"/>
      <c r="F185" s="39"/>
      <c r="G185" s="51">
        <f>G186</f>
        <v>0</v>
      </c>
      <c r="H185" s="38">
        <f>H186</f>
        <v>0</v>
      </c>
      <c r="I185" s="124"/>
      <c r="J185" s="128"/>
      <c r="K185" s="133"/>
      <c r="L185" s="124"/>
      <c r="M185" s="124"/>
      <c r="N185" s="128"/>
      <c r="O185" s="133"/>
      <c r="P185" s="124"/>
      <c r="Q185" s="124"/>
      <c r="R185" s="128"/>
      <c r="S185" s="133"/>
      <c r="T185" s="124"/>
      <c r="U185" s="124"/>
      <c r="V185" s="128"/>
    </row>
    <row r="186" spans="1:22" ht="12.75">
      <c r="A186" s="197">
        <f t="shared" si="26"/>
        <v>178</v>
      </c>
      <c r="B186" s="56" t="s">
        <v>227</v>
      </c>
      <c r="C186" s="29">
        <f t="shared" si="31"/>
        <v>0</v>
      </c>
      <c r="D186" s="124">
        <f t="shared" si="31"/>
        <v>0</v>
      </c>
      <c r="E186" s="124"/>
      <c r="F186" s="125"/>
      <c r="G186" s="133">
        <f t="shared" si="29"/>
        <v>0</v>
      </c>
      <c r="H186" s="124"/>
      <c r="I186" s="124"/>
      <c r="J186" s="128"/>
      <c r="K186" s="133"/>
      <c r="L186" s="124"/>
      <c r="M186" s="124"/>
      <c r="N186" s="128"/>
      <c r="O186" s="133"/>
      <c r="P186" s="124"/>
      <c r="Q186" s="124"/>
      <c r="R186" s="128"/>
      <c r="S186" s="133"/>
      <c r="T186" s="124"/>
      <c r="U186" s="124"/>
      <c r="V186" s="128"/>
    </row>
    <row r="187" spans="1:22" ht="12.75">
      <c r="A187" s="197">
        <v>179</v>
      </c>
      <c r="B187" s="35" t="s">
        <v>12</v>
      </c>
      <c r="C187" s="40">
        <f t="shared" si="31"/>
        <v>0</v>
      </c>
      <c r="D187" s="38">
        <f t="shared" si="31"/>
        <v>0</v>
      </c>
      <c r="E187" s="38">
        <f t="shared" si="31"/>
        <v>0</v>
      </c>
      <c r="F187" s="39"/>
      <c r="G187" s="40">
        <f t="shared" si="29"/>
        <v>0</v>
      </c>
      <c r="H187" s="38"/>
      <c r="I187" s="38"/>
      <c r="J187" s="45"/>
      <c r="K187" s="40"/>
      <c r="L187" s="124"/>
      <c r="M187" s="124"/>
      <c r="N187" s="123"/>
      <c r="O187" s="126"/>
      <c r="P187" s="124"/>
      <c r="Q187" s="124"/>
      <c r="R187" s="123"/>
      <c r="S187" s="40">
        <f>T187+V187</f>
        <v>0</v>
      </c>
      <c r="T187" s="38"/>
      <c r="U187" s="38"/>
      <c r="V187" s="41"/>
    </row>
    <row r="188" spans="1:22" ht="12.75">
      <c r="A188" s="197">
        <f t="shared" si="26"/>
        <v>180</v>
      </c>
      <c r="B188" s="35" t="s">
        <v>13</v>
      </c>
      <c r="C188" s="40">
        <f t="shared" si="31"/>
        <v>0</v>
      </c>
      <c r="D188" s="38">
        <f t="shared" si="31"/>
        <v>0</v>
      </c>
      <c r="E188" s="38">
        <f t="shared" si="31"/>
        <v>0</v>
      </c>
      <c r="F188" s="39"/>
      <c r="G188" s="40">
        <f t="shared" si="29"/>
        <v>0</v>
      </c>
      <c r="H188" s="38"/>
      <c r="I188" s="38"/>
      <c r="J188" s="45"/>
      <c r="K188" s="40"/>
      <c r="L188" s="124"/>
      <c r="M188" s="124"/>
      <c r="N188" s="123"/>
      <c r="O188" s="126"/>
      <c r="P188" s="124"/>
      <c r="Q188" s="124"/>
      <c r="R188" s="123"/>
      <c r="S188" s="40"/>
      <c r="T188" s="38"/>
      <c r="U188" s="38"/>
      <c r="V188" s="41"/>
    </row>
    <row r="189" spans="1:22" ht="12.75">
      <c r="A189" s="197">
        <f t="shared" si="26"/>
        <v>181</v>
      </c>
      <c r="B189" s="35" t="s">
        <v>14</v>
      </c>
      <c r="C189" s="40">
        <f t="shared" si="31"/>
        <v>0</v>
      </c>
      <c r="D189" s="38">
        <f t="shared" si="31"/>
        <v>0</v>
      </c>
      <c r="E189" s="38">
        <f t="shared" si="31"/>
        <v>0</v>
      </c>
      <c r="F189" s="39"/>
      <c r="G189" s="40">
        <f t="shared" si="29"/>
        <v>0</v>
      </c>
      <c r="H189" s="38"/>
      <c r="I189" s="38"/>
      <c r="J189" s="41"/>
      <c r="K189" s="40"/>
      <c r="L189" s="124"/>
      <c r="M189" s="124"/>
      <c r="N189" s="123"/>
      <c r="O189" s="126"/>
      <c r="P189" s="124"/>
      <c r="Q189" s="124"/>
      <c r="R189" s="123"/>
      <c r="S189" s="40">
        <f>T189+V189</f>
        <v>0</v>
      </c>
      <c r="T189" s="38"/>
      <c r="U189" s="38"/>
      <c r="V189" s="41"/>
    </row>
    <row r="190" spans="1:22" ht="12.75">
      <c r="A190" s="197">
        <f t="shared" si="26"/>
        <v>182</v>
      </c>
      <c r="B190" s="35" t="s">
        <v>15</v>
      </c>
      <c r="C190" s="40">
        <f t="shared" si="31"/>
        <v>0</v>
      </c>
      <c r="D190" s="38">
        <f t="shared" si="31"/>
        <v>0</v>
      </c>
      <c r="E190" s="38">
        <f t="shared" si="31"/>
        <v>0</v>
      </c>
      <c r="F190" s="39"/>
      <c r="G190" s="40">
        <f t="shared" si="29"/>
        <v>0</v>
      </c>
      <c r="H190" s="38"/>
      <c r="I190" s="38"/>
      <c r="J190" s="41"/>
      <c r="K190" s="40"/>
      <c r="L190" s="124"/>
      <c r="M190" s="124"/>
      <c r="N190" s="123"/>
      <c r="O190" s="126"/>
      <c r="P190" s="124"/>
      <c r="Q190" s="124"/>
      <c r="R190" s="123"/>
      <c r="S190" s="40"/>
      <c r="T190" s="38"/>
      <c r="U190" s="38"/>
      <c r="V190" s="41"/>
    </row>
    <row r="191" spans="1:22" ht="12.75">
      <c r="A191" s="197">
        <f t="shared" si="26"/>
        <v>183</v>
      </c>
      <c r="B191" s="35" t="s">
        <v>16</v>
      </c>
      <c r="C191" s="40">
        <f t="shared" si="31"/>
        <v>0</v>
      </c>
      <c r="D191" s="38">
        <f t="shared" si="31"/>
        <v>0</v>
      </c>
      <c r="E191" s="38">
        <f t="shared" si="31"/>
        <v>0</v>
      </c>
      <c r="F191" s="39"/>
      <c r="G191" s="40">
        <f t="shared" si="29"/>
        <v>0</v>
      </c>
      <c r="H191" s="38"/>
      <c r="I191" s="38"/>
      <c r="J191" s="41"/>
      <c r="K191" s="40"/>
      <c r="L191" s="124"/>
      <c r="M191" s="124"/>
      <c r="N191" s="123"/>
      <c r="O191" s="126"/>
      <c r="P191" s="124"/>
      <c r="Q191" s="124"/>
      <c r="R191" s="123"/>
      <c r="S191" s="40"/>
      <c r="T191" s="38"/>
      <c r="U191" s="38"/>
      <c r="V191" s="41"/>
    </row>
    <row r="192" spans="1:22" ht="12.75">
      <c r="A192" s="197">
        <f t="shared" si="26"/>
        <v>184</v>
      </c>
      <c r="B192" s="35" t="s">
        <v>17</v>
      </c>
      <c r="C192" s="40">
        <f t="shared" si="31"/>
        <v>0</v>
      </c>
      <c r="D192" s="38">
        <f t="shared" si="31"/>
        <v>0</v>
      </c>
      <c r="E192" s="38">
        <f t="shared" si="31"/>
        <v>0</v>
      </c>
      <c r="F192" s="39"/>
      <c r="G192" s="40">
        <f t="shared" si="29"/>
        <v>0</v>
      </c>
      <c r="H192" s="38"/>
      <c r="I192" s="38"/>
      <c r="J192" s="41"/>
      <c r="K192" s="40"/>
      <c r="L192" s="124"/>
      <c r="M192" s="124"/>
      <c r="N192" s="123"/>
      <c r="O192" s="126"/>
      <c r="P192" s="124"/>
      <c r="Q192" s="124"/>
      <c r="R192" s="123"/>
      <c r="S192" s="40"/>
      <c r="T192" s="38"/>
      <c r="U192" s="38"/>
      <c r="V192" s="41"/>
    </row>
    <row r="193" spans="1:22" ht="12.75">
      <c r="A193" s="197">
        <f t="shared" si="26"/>
        <v>185</v>
      </c>
      <c r="B193" s="35" t="s">
        <v>18</v>
      </c>
      <c r="C193" s="40">
        <f t="shared" si="31"/>
        <v>0</v>
      </c>
      <c r="D193" s="38">
        <f t="shared" si="31"/>
        <v>0</v>
      </c>
      <c r="E193" s="38">
        <f t="shared" si="31"/>
        <v>0</v>
      </c>
      <c r="F193" s="39"/>
      <c r="G193" s="40">
        <f t="shared" si="29"/>
        <v>0</v>
      </c>
      <c r="H193" s="38"/>
      <c r="I193" s="38"/>
      <c r="J193" s="41"/>
      <c r="K193" s="40"/>
      <c r="L193" s="124"/>
      <c r="M193" s="124"/>
      <c r="N193" s="123"/>
      <c r="O193" s="126"/>
      <c r="P193" s="124"/>
      <c r="Q193" s="124"/>
      <c r="R193" s="123"/>
      <c r="S193" s="40">
        <f>T193+V193</f>
        <v>0</v>
      </c>
      <c r="T193" s="38"/>
      <c r="U193" s="38"/>
      <c r="V193" s="41"/>
    </row>
    <row r="194" spans="1:22" ht="12.75">
      <c r="A194" s="197">
        <f t="shared" si="26"/>
        <v>186</v>
      </c>
      <c r="B194" s="35" t="s">
        <v>19</v>
      </c>
      <c r="C194" s="40">
        <f t="shared" si="31"/>
        <v>0</v>
      </c>
      <c r="D194" s="38">
        <f t="shared" si="31"/>
        <v>0</v>
      </c>
      <c r="E194" s="38">
        <f t="shared" si="31"/>
        <v>0</v>
      </c>
      <c r="F194" s="39"/>
      <c r="G194" s="40">
        <f t="shared" si="29"/>
        <v>0</v>
      </c>
      <c r="H194" s="38"/>
      <c r="I194" s="38"/>
      <c r="J194" s="41"/>
      <c r="K194" s="40"/>
      <c r="L194" s="124"/>
      <c r="M194" s="124"/>
      <c r="N194" s="123"/>
      <c r="O194" s="126"/>
      <c r="P194" s="124"/>
      <c r="Q194" s="124"/>
      <c r="R194" s="123"/>
      <c r="S194" s="40"/>
      <c r="T194" s="38"/>
      <c r="U194" s="38"/>
      <c r="V194" s="41"/>
    </row>
    <row r="195" spans="1:22" ht="12.75">
      <c r="A195" s="197">
        <f t="shared" si="26"/>
        <v>187</v>
      </c>
      <c r="B195" s="35" t="s">
        <v>39</v>
      </c>
      <c r="C195" s="40">
        <f t="shared" si="31"/>
        <v>0</v>
      </c>
      <c r="D195" s="38">
        <f t="shared" si="31"/>
        <v>0</v>
      </c>
      <c r="E195" s="38">
        <f t="shared" si="31"/>
        <v>0</v>
      </c>
      <c r="F195" s="39"/>
      <c r="G195" s="40">
        <f t="shared" si="29"/>
        <v>0</v>
      </c>
      <c r="H195" s="38"/>
      <c r="I195" s="38"/>
      <c r="J195" s="41"/>
      <c r="K195" s="40"/>
      <c r="L195" s="124"/>
      <c r="M195" s="124"/>
      <c r="N195" s="123"/>
      <c r="O195" s="126"/>
      <c r="P195" s="124"/>
      <c r="Q195" s="124"/>
      <c r="R195" s="123"/>
      <c r="S195" s="40"/>
      <c r="T195" s="38"/>
      <c r="U195" s="38"/>
      <c r="V195" s="41"/>
    </row>
    <row r="196" spans="1:22" ht="13.5" thickBot="1">
      <c r="A196" s="199">
        <f t="shared" si="26"/>
        <v>188</v>
      </c>
      <c r="B196" s="35" t="s">
        <v>21</v>
      </c>
      <c r="C196" s="40">
        <f t="shared" si="31"/>
        <v>0</v>
      </c>
      <c r="D196" s="38">
        <f t="shared" si="31"/>
        <v>0</v>
      </c>
      <c r="E196" s="38">
        <f>I196+M196+Q196+U196</f>
        <v>0</v>
      </c>
      <c r="F196" s="39"/>
      <c r="G196" s="77">
        <f t="shared" si="29"/>
        <v>0</v>
      </c>
      <c r="H196" s="76"/>
      <c r="I196" s="76"/>
      <c r="J196" s="79"/>
      <c r="K196" s="40"/>
      <c r="L196" s="124"/>
      <c r="M196" s="124"/>
      <c r="N196" s="123"/>
      <c r="O196" s="126"/>
      <c r="P196" s="124"/>
      <c r="Q196" s="124"/>
      <c r="R196" s="123"/>
      <c r="S196" s="77">
        <f>T196+V196</f>
        <v>0</v>
      </c>
      <c r="T196" s="76"/>
      <c r="U196" s="76"/>
      <c r="V196" s="79"/>
    </row>
    <row r="197" spans="1:22" ht="45.75" thickBot="1">
      <c r="A197" s="101">
        <v>189</v>
      </c>
      <c r="B197" s="102" t="s">
        <v>228</v>
      </c>
      <c r="C197" s="103">
        <f t="shared" si="31"/>
        <v>0</v>
      </c>
      <c r="D197" s="89">
        <f t="shared" si="31"/>
        <v>0</v>
      </c>
      <c r="E197" s="89"/>
      <c r="F197" s="95"/>
      <c r="G197" s="103">
        <f>G198+G200+G203+G206</f>
        <v>0</v>
      </c>
      <c r="H197" s="89">
        <f>H198+H200+H203+H206</f>
        <v>0</v>
      </c>
      <c r="I197" s="89"/>
      <c r="J197" s="95"/>
      <c r="K197" s="104">
        <f>K201</f>
        <v>0</v>
      </c>
      <c r="L197" s="89">
        <f>L201</f>
        <v>0</v>
      </c>
      <c r="M197" s="89"/>
      <c r="N197" s="95"/>
      <c r="O197" s="103"/>
      <c r="P197" s="89"/>
      <c r="Q197" s="89"/>
      <c r="R197" s="95"/>
      <c r="S197" s="89"/>
      <c r="T197" s="89"/>
      <c r="U197" s="89"/>
      <c r="V197" s="95"/>
    </row>
    <row r="198" spans="1:22" ht="12.75">
      <c r="A198" s="106">
        <v>190</v>
      </c>
      <c r="B198" s="120" t="s">
        <v>152</v>
      </c>
      <c r="C198" s="115">
        <f t="shared" si="31"/>
        <v>0</v>
      </c>
      <c r="D198" s="113">
        <f t="shared" si="31"/>
        <v>0</v>
      </c>
      <c r="E198" s="113"/>
      <c r="F198" s="116"/>
      <c r="G198" s="117">
        <f>G199</f>
        <v>0</v>
      </c>
      <c r="H198" s="113">
        <f>H199</f>
        <v>0</v>
      </c>
      <c r="I198" s="147"/>
      <c r="J198" s="139"/>
      <c r="K198" s="200"/>
      <c r="L198" s="147"/>
      <c r="M198" s="147"/>
      <c r="N198" s="201"/>
      <c r="O198" s="200"/>
      <c r="P198" s="147"/>
      <c r="Q198" s="147"/>
      <c r="R198" s="201"/>
      <c r="S198" s="200"/>
      <c r="T198" s="147"/>
      <c r="U198" s="147"/>
      <c r="V198" s="201"/>
    </row>
    <row r="199" spans="1:22" ht="12.75">
      <c r="A199" s="121">
        <f t="shared" si="26"/>
        <v>191</v>
      </c>
      <c r="B199" s="56" t="s">
        <v>229</v>
      </c>
      <c r="C199" s="29">
        <f t="shared" si="31"/>
        <v>0</v>
      </c>
      <c r="D199" s="124">
        <f t="shared" si="31"/>
        <v>0</v>
      </c>
      <c r="E199" s="124"/>
      <c r="F199" s="123"/>
      <c r="G199" s="130">
        <f t="shared" si="29"/>
        <v>0</v>
      </c>
      <c r="H199" s="125"/>
      <c r="I199" s="124"/>
      <c r="J199" s="125"/>
      <c r="K199" s="126"/>
      <c r="L199" s="124"/>
      <c r="M199" s="124"/>
      <c r="N199" s="123"/>
      <c r="O199" s="126"/>
      <c r="P199" s="124"/>
      <c r="Q199" s="124"/>
      <c r="R199" s="123"/>
      <c r="S199" s="126"/>
      <c r="T199" s="124"/>
      <c r="U199" s="124"/>
      <c r="V199" s="123"/>
    </row>
    <row r="200" spans="1:22" ht="12.75">
      <c r="A200" s="121">
        <f t="shared" si="26"/>
        <v>192</v>
      </c>
      <c r="B200" s="35" t="s">
        <v>230</v>
      </c>
      <c r="C200" s="40">
        <f t="shared" si="31"/>
        <v>0</v>
      </c>
      <c r="D200" s="38">
        <f t="shared" si="31"/>
        <v>0</v>
      </c>
      <c r="E200" s="38"/>
      <c r="F200" s="41"/>
      <c r="G200" s="127">
        <f>G202</f>
        <v>0</v>
      </c>
      <c r="H200" s="38">
        <f>H202</f>
        <v>0</v>
      </c>
      <c r="I200" s="124"/>
      <c r="J200" s="125"/>
      <c r="K200" s="51">
        <f>K201</f>
        <v>0</v>
      </c>
      <c r="L200" s="38">
        <f>L201</f>
        <v>0</v>
      </c>
      <c r="M200" s="124"/>
      <c r="N200" s="123"/>
      <c r="O200" s="126"/>
      <c r="P200" s="124"/>
      <c r="Q200" s="124"/>
      <c r="R200" s="123"/>
      <c r="S200" s="126"/>
      <c r="T200" s="124"/>
      <c r="U200" s="124"/>
      <c r="V200" s="123"/>
    </row>
    <row r="201" spans="1:22" ht="12.75">
      <c r="A201" s="121">
        <f t="shared" si="26"/>
        <v>193</v>
      </c>
      <c r="B201" s="56" t="s">
        <v>231</v>
      </c>
      <c r="C201" s="29">
        <f t="shared" si="31"/>
        <v>0</v>
      </c>
      <c r="D201" s="32">
        <f t="shared" si="31"/>
        <v>0</v>
      </c>
      <c r="E201" s="38"/>
      <c r="F201" s="41"/>
      <c r="G201" s="36"/>
      <c r="H201" s="127"/>
      <c r="I201" s="124"/>
      <c r="J201" s="125"/>
      <c r="K201" s="126">
        <f>L201+N201</f>
        <v>0</v>
      </c>
      <c r="L201" s="124"/>
      <c r="M201" s="124"/>
      <c r="N201" s="123"/>
      <c r="O201" s="126"/>
      <c r="P201" s="124"/>
      <c r="Q201" s="124"/>
      <c r="R201" s="123"/>
      <c r="S201" s="126"/>
      <c r="T201" s="124"/>
      <c r="U201" s="124"/>
      <c r="V201" s="123"/>
    </row>
    <row r="202" spans="1:22" ht="12.75">
      <c r="A202" s="121">
        <f t="shared" si="26"/>
        <v>194</v>
      </c>
      <c r="B202" s="56" t="s">
        <v>232</v>
      </c>
      <c r="C202" s="29">
        <f t="shared" si="31"/>
        <v>0</v>
      </c>
      <c r="D202" s="124">
        <f t="shared" si="31"/>
        <v>0</v>
      </c>
      <c r="E202" s="124"/>
      <c r="F202" s="123"/>
      <c r="G202" s="130">
        <f t="shared" si="29"/>
        <v>0</v>
      </c>
      <c r="H202" s="125"/>
      <c r="I202" s="124"/>
      <c r="J202" s="125"/>
      <c r="K202" s="126"/>
      <c r="L202" s="124"/>
      <c r="M202" s="124"/>
      <c r="N202" s="123"/>
      <c r="O202" s="126"/>
      <c r="P202" s="124"/>
      <c r="Q202" s="124"/>
      <c r="R202" s="123"/>
      <c r="S202" s="126"/>
      <c r="T202" s="124"/>
      <c r="U202" s="124"/>
      <c r="V202" s="123"/>
    </row>
    <row r="203" spans="1:22" ht="12.75">
      <c r="A203" s="121">
        <v>195</v>
      </c>
      <c r="B203" s="35" t="s">
        <v>155</v>
      </c>
      <c r="C203" s="40">
        <f t="shared" si="31"/>
        <v>0</v>
      </c>
      <c r="D203" s="38">
        <f t="shared" si="31"/>
        <v>0</v>
      </c>
      <c r="E203" s="38"/>
      <c r="F203" s="41"/>
      <c r="G203" s="127">
        <f t="shared" si="29"/>
        <v>0</v>
      </c>
      <c r="H203" s="38">
        <f>H204+H205</f>
        <v>0</v>
      </c>
      <c r="I203" s="124"/>
      <c r="J203" s="125"/>
      <c r="K203" s="126"/>
      <c r="L203" s="124"/>
      <c r="M203" s="124"/>
      <c r="N203" s="123"/>
      <c r="O203" s="126"/>
      <c r="P203" s="124"/>
      <c r="Q203" s="124"/>
      <c r="R203" s="123"/>
      <c r="S203" s="51"/>
      <c r="T203" s="38"/>
      <c r="U203" s="124"/>
      <c r="V203" s="123"/>
    </row>
    <row r="204" spans="1:22" ht="25.5">
      <c r="A204" s="121">
        <f t="shared" si="26"/>
        <v>196</v>
      </c>
      <c r="B204" s="134" t="s">
        <v>233</v>
      </c>
      <c r="C204" s="29">
        <f t="shared" si="31"/>
        <v>0</v>
      </c>
      <c r="D204" s="32">
        <f t="shared" si="31"/>
        <v>0</v>
      </c>
      <c r="E204" s="66"/>
      <c r="F204" s="67"/>
      <c r="G204" s="27">
        <f t="shared" si="29"/>
        <v>0</v>
      </c>
      <c r="H204" s="202"/>
      <c r="I204" s="171"/>
      <c r="J204" s="190"/>
      <c r="K204" s="170"/>
      <c r="L204" s="171"/>
      <c r="M204" s="171"/>
      <c r="N204" s="172"/>
      <c r="O204" s="170"/>
      <c r="P204" s="171"/>
      <c r="Q204" s="171"/>
      <c r="R204" s="172"/>
      <c r="S204" s="170"/>
      <c r="T204" s="171"/>
      <c r="U204" s="171"/>
      <c r="V204" s="172"/>
    </row>
    <row r="205" spans="1:22" ht="12.75">
      <c r="A205" s="121">
        <f t="shared" si="26"/>
        <v>197</v>
      </c>
      <c r="B205" s="35" t="s">
        <v>234</v>
      </c>
      <c r="C205" s="29">
        <f t="shared" si="31"/>
        <v>0</v>
      </c>
      <c r="D205" s="32">
        <f t="shared" si="31"/>
        <v>0</v>
      </c>
      <c r="E205" s="60"/>
      <c r="F205" s="63"/>
      <c r="G205" s="130">
        <f t="shared" si="29"/>
        <v>0</v>
      </c>
      <c r="H205" s="66"/>
      <c r="I205" s="171"/>
      <c r="J205" s="190"/>
      <c r="K205" s="170"/>
      <c r="L205" s="171"/>
      <c r="M205" s="171"/>
      <c r="N205" s="172"/>
      <c r="O205" s="170"/>
      <c r="P205" s="171"/>
      <c r="Q205" s="171"/>
      <c r="R205" s="172"/>
      <c r="S205" s="32"/>
      <c r="T205" s="171"/>
      <c r="U205" s="171"/>
      <c r="V205" s="172"/>
    </row>
    <row r="206" spans="1:22" ht="12.75">
      <c r="A206" s="121">
        <v>198</v>
      </c>
      <c r="B206" s="35" t="s">
        <v>49</v>
      </c>
      <c r="C206" s="40">
        <f t="shared" si="31"/>
        <v>0</v>
      </c>
      <c r="D206" s="38">
        <f t="shared" si="31"/>
        <v>0</v>
      </c>
      <c r="E206" s="60"/>
      <c r="F206" s="63"/>
      <c r="G206" s="36">
        <f t="shared" si="29"/>
        <v>0</v>
      </c>
      <c r="H206" s="60">
        <f>H207</f>
        <v>0</v>
      </c>
      <c r="I206" s="171"/>
      <c r="J206" s="203"/>
      <c r="K206" s="204"/>
      <c r="L206" s="171"/>
      <c r="M206" s="171"/>
      <c r="N206" s="205"/>
      <c r="O206" s="170"/>
      <c r="P206" s="171"/>
      <c r="Q206" s="171"/>
      <c r="R206" s="205"/>
      <c r="S206" s="204"/>
      <c r="T206" s="171"/>
      <c r="U206" s="171"/>
      <c r="V206" s="205"/>
    </row>
    <row r="207" spans="1:22" ht="13.5" thickBot="1">
      <c r="A207" s="150">
        <v>199</v>
      </c>
      <c r="B207" s="166" t="s">
        <v>235</v>
      </c>
      <c r="C207" s="65">
        <f t="shared" si="31"/>
        <v>0</v>
      </c>
      <c r="D207" s="66">
        <f t="shared" si="31"/>
        <v>0</v>
      </c>
      <c r="E207" s="60"/>
      <c r="F207" s="63"/>
      <c r="G207" s="189">
        <f t="shared" si="29"/>
        <v>0</v>
      </c>
      <c r="H207" s="66"/>
      <c r="I207" s="171"/>
      <c r="J207" s="203"/>
      <c r="K207" s="204"/>
      <c r="L207" s="171"/>
      <c r="M207" s="171"/>
      <c r="N207" s="205"/>
      <c r="O207" s="170"/>
      <c r="P207" s="171"/>
      <c r="Q207" s="171"/>
      <c r="R207" s="205"/>
      <c r="S207" s="204"/>
      <c r="T207" s="171"/>
      <c r="U207" s="171"/>
      <c r="V207" s="205"/>
    </row>
    <row r="208" spans="1:22" ht="13.5" thickBot="1">
      <c r="A208" s="101">
        <v>200</v>
      </c>
      <c r="B208" s="206" t="s">
        <v>236</v>
      </c>
      <c r="C208" s="156">
        <f t="shared" si="31"/>
        <v>12693.383999999998</v>
      </c>
      <c r="D208" s="157">
        <f t="shared" si="31"/>
        <v>12681.564999999999</v>
      </c>
      <c r="E208" s="89">
        <f>I208+M208+Q208+U208</f>
        <v>8236.387999999997</v>
      </c>
      <c r="F208" s="91">
        <f>J208+N208+R208+V208</f>
        <v>11.819</v>
      </c>
      <c r="G208" s="157">
        <f>G9+G44+G99+G140+G175+G197</f>
        <v>5817.796</v>
      </c>
      <c r="H208" s="157">
        <f>H9+H44+H99+H140+H175+H197</f>
        <v>5807.977000000001</v>
      </c>
      <c r="I208" s="89">
        <f>I9+I44+I99+I140+I175+I197</f>
        <v>3611.0589999999993</v>
      </c>
      <c r="J208" s="157">
        <f>J9+J44+J99+J140+J175+J197</f>
        <v>9.819</v>
      </c>
      <c r="K208" s="94">
        <f>K9+K44+K99+K140+K175+K197</f>
        <v>239.86199999999997</v>
      </c>
      <c r="L208" s="89">
        <f>L9+L44+L140+L175+L197</f>
        <v>239.86199999999997</v>
      </c>
      <c r="M208" s="89">
        <f>M9+M44+M140+M175+M197</f>
        <v>82.593</v>
      </c>
      <c r="N208" s="105">
        <f>N9+N44+N99+N140+N175+N197</f>
        <v>0</v>
      </c>
      <c r="O208" s="103">
        <f>O9+O44+O99+O140+O175+O197</f>
        <v>6048.399999999998</v>
      </c>
      <c r="P208" s="89">
        <f>P9+P44+P99+P140+P175+P197</f>
        <v>6048.399999999998</v>
      </c>
      <c r="Q208" s="89">
        <f>Q9+Q44+Q99+Q140+Q175+Q197</f>
        <v>4518.932999999998</v>
      </c>
      <c r="R208" s="89"/>
      <c r="S208" s="96">
        <f>S9+S44+S99+S140+S175+S197</f>
        <v>587.326</v>
      </c>
      <c r="T208" s="157">
        <f>T9+T44+T99+T140+T175+T197</f>
        <v>585.326</v>
      </c>
      <c r="U208" s="157">
        <f>U9+U44+U99+U140+U175+U197</f>
        <v>23.803000000000004</v>
      </c>
      <c r="V208" s="95">
        <f>V9+V20+SUM(V34:V43)+V44+V99+V140+V175+V197</f>
        <v>2</v>
      </c>
    </row>
    <row r="211" ht="12.75">
      <c r="B211" s="6" t="s">
        <v>135</v>
      </c>
    </row>
    <row r="212" ht="12.75">
      <c r="B212" s="6" t="s">
        <v>241</v>
      </c>
    </row>
    <row r="213" ht="12.75">
      <c r="B213" s="97" t="s">
        <v>237</v>
      </c>
    </row>
    <row r="214" ht="12.75">
      <c r="B214" s="6" t="s">
        <v>136</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3:V215"/>
  <sheetViews>
    <sheetView zoomScalePageLayoutView="0" workbookViewId="0" topLeftCell="A178">
      <selection activeCell="A207" sqref="A207"/>
    </sheetView>
  </sheetViews>
  <sheetFormatPr defaultColWidth="9.140625" defaultRowHeight="12.75"/>
  <cols>
    <col min="1" max="1" width="3.7109375" style="0" customWidth="1"/>
    <col min="2" max="2" width="52.140625" style="0" customWidth="1"/>
    <col min="3" max="3" width="10.00390625" style="0" customWidth="1"/>
    <col min="4" max="4" width="12.00390625" style="0" customWidth="1"/>
    <col min="5" max="5" width="10.421875" style="0" customWidth="1"/>
    <col min="7" max="7" width="9.28125" style="0" customWidth="1"/>
    <col min="8" max="8" width="9.421875" style="0" customWidth="1"/>
    <col min="9" max="9" width="11.00390625" style="0" customWidth="1"/>
    <col min="18" max="18" width="8.00390625" style="0" customWidth="1"/>
    <col min="22" max="22" width="8.00390625" style="0" customWidth="1"/>
  </cols>
  <sheetData>
    <row r="3" spans="1:22" ht="12.75">
      <c r="A3" s="403"/>
      <c r="B3" s="403"/>
      <c r="C3" s="403"/>
      <c r="D3" s="403"/>
      <c r="E3" s="403"/>
      <c r="F3" s="403"/>
      <c r="G3" s="403"/>
      <c r="H3" s="403"/>
      <c r="I3" s="403"/>
      <c r="J3" s="403"/>
      <c r="K3" s="403"/>
      <c r="L3" s="403"/>
      <c r="M3" s="403"/>
      <c r="N3" s="403"/>
      <c r="O3" s="403"/>
      <c r="P3" s="403"/>
      <c r="Q3" s="403"/>
      <c r="R3" s="408" t="s">
        <v>36</v>
      </c>
      <c r="S3" s="408"/>
      <c r="T3" s="408"/>
      <c r="U3" s="408"/>
      <c r="V3" s="403"/>
    </row>
    <row r="4" spans="1:22" ht="12.75">
      <c r="A4" s="403"/>
      <c r="B4" s="403"/>
      <c r="C4" s="1074" t="s">
        <v>423</v>
      </c>
      <c r="D4" s="1074"/>
      <c r="E4" s="1074"/>
      <c r="F4" s="1074"/>
      <c r="G4" s="1074"/>
      <c r="H4" s="1074"/>
      <c r="I4" s="1074"/>
      <c r="J4" s="1074"/>
      <c r="K4" s="403"/>
      <c r="L4" s="403"/>
      <c r="M4" s="403"/>
      <c r="N4" s="403"/>
      <c r="O4" s="403"/>
      <c r="P4" s="404"/>
      <c r="Q4" s="403"/>
      <c r="R4" s="408" t="s">
        <v>422</v>
      </c>
      <c r="S4" s="487"/>
      <c r="T4" s="487"/>
      <c r="U4" s="708"/>
      <c r="V4" s="406"/>
    </row>
    <row r="5" spans="1:22" ht="12.75">
      <c r="A5" s="403"/>
      <c r="B5" s="407"/>
      <c r="C5" s="1074" t="s">
        <v>137</v>
      </c>
      <c r="D5" s="1074"/>
      <c r="E5" s="1074"/>
      <c r="F5" s="1074"/>
      <c r="G5" s="1074"/>
      <c r="H5" s="1074"/>
      <c r="I5" s="1074"/>
      <c r="J5" s="403"/>
      <c r="K5" s="403"/>
      <c r="L5" s="403"/>
      <c r="M5" s="403"/>
      <c r="N5" s="403"/>
      <c r="O5" s="403"/>
      <c r="P5" s="404"/>
      <c r="Q5" s="405"/>
      <c r="R5" s="408" t="s">
        <v>138</v>
      </c>
      <c r="S5" s="408"/>
      <c r="T5" s="408"/>
      <c r="U5" s="408"/>
      <c r="V5" s="403"/>
    </row>
    <row r="6" spans="1:22" ht="13.5" thickBot="1">
      <c r="A6" s="403"/>
      <c r="B6" s="403"/>
      <c r="C6" s="403"/>
      <c r="D6" s="403"/>
      <c r="E6" s="403"/>
      <c r="F6" s="403"/>
      <c r="G6" s="403"/>
      <c r="H6" s="403"/>
      <c r="I6" s="403"/>
      <c r="J6" s="403"/>
      <c r="K6" s="403"/>
      <c r="L6" s="403"/>
      <c r="M6" s="403"/>
      <c r="N6" s="403"/>
      <c r="O6" s="403"/>
      <c r="P6" s="404"/>
      <c r="Q6" s="403"/>
      <c r="R6" s="403"/>
      <c r="S6" s="403"/>
      <c r="T6" s="408" t="s">
        <v>139</v>
      </c>
      <c r="U6" s="403"/>
      <c r="V6" s="403"/>
    </row>
    <row r="7" spans="1:22" ht="12.75">
      <c r="A7" s="1077"/>
      <c r="B7" s="1079" t="s">
        <v>58</v>
      </c>
      <c r="C7" s="1081" t="s">
        <v>59</v>
      </c>
      <c r="D7" s="1065" t="s">
        <v>742</v>
      </c>
      <c r="E7" s="1066"/>
      <c r="F7" s="1067"/>
      <c r="G7" s="1081" t="s">
        <v>61</v>
      </c>
      <c r="H7" s="1065" t="s">
        <v>742</v>
      </c>
      <c r="I7" s="1066"/>
      <c r="J7" s="1066"/>
      <c r="K7" s="1072" t="s">
        <v>240</v>
      </c>
      <c r="L7" s="1065" t="s">
        <v>742</v>
      </c>
      <c r="M7" s="1066"/>
      <c r="N7" s="1067"/>
      <c r="O7" s="1072" t="s">
        <v>435</v>
      </c>
      <c r="P7" s="1065" t="s">
        <v>742</v>
      </c>
      <c r="Q7" s="1066"/>
      <c r="R7" s="1067"/>
      <c r="S7" s="1072" t="s">
        <v>63</v>
      </c>
      <c r="T7" s="1065" t="s">
        <v>742</v>
      </c>
      <c r="U7" s="1066"/>
      <c r="V7" s="1067"/>
    </row>
    <row r="8" spans="1:22" ht="12.75">
      <c r="A8" s="1078"/>
      <c r="B8" s="1080"/>
      <c r="C8" s="1082"/>
      <c r="D8" s="1068" t="s">
        <v>64</v>
      </c>
      <c r="E8" s="1069"/>
      <c r="F8" s="1070" t="s">
        <v>65</v>
      </c>
      <c r="G8" s="1082"/>
      <c r="H8" s="1068" t="s">
        <v>64</v>
      </c>
      <c r="I8" s="1069"/>
      <c r="J8" s="1075" t="s">
        <v>65</v>
      </c>
      <c r="K8" s="1073"/>
      <c r="L8" s="1068" t="s">
        <v>64</v>
      </c>
      <c r="M8" s="1069"/>
      <c r="N8" s="1070" t="s">
        <v>65</v>
      </c>
      <c r="O8" s="1073"/>
      <c r="P8" s="1068" t="s">
        <v>64</v>
      </c>
      <c r="Q8" s="1069"/>
      <c r="R8" s="1070" t="s">
        <v>65</v>
      </c>
      <c r="S8" s="1073"/>
      <c r="T8" s="1068" t="s">
        <v>64</v>
      </c>
      <c r="U8" s="1069"/>
      <c r="V8" s="1070" t="s">
        <v>65</v>
      </c>
    </row>
    <row r="9" spans="1:22" ht="48.75" thickBot="1">
      <c r="A9" s="1078"/>
      <c r="B9" s="1080"/>
      <c r="C9" s="1082"/>
      <c r="D9" s="409" t="s">
        <v>59</v>
      </c>
      <c r="E9" s="410" t="s">
        <v>66</v>
      </c>
      <c r="F9" s="1071"/>
      <c r="G9" s="1082"/>
      <c r="H9" s="409" t="s">
        <v>59</v>
      </c>
      <c r="I9" s="410" t="s">
        <v>66</v>
      </c>
      <c r="J9" s="1076"/>
      <c r="K9" s="1073"/>
      <c r="L9" s="409" t="s">
        <v>59</v>
      </c>
      <c r="M9" s="410" t="s">
        <v>66</v>
      </c>
      <c r="N9" s="1071"/>
      <c r="O9" s="1073"/>
      <c r="P9" s="409" t="s">
        <v>59</v>
      </c>
      <c r="Q9" s="410" t="s">
        <v>66</v>
      </c>
      <c r="R9" s="1071"/>
      <c r="S9" s="1073"/>
      <c r="T9" s="409" t="s">
        <v>59</v>
      </c>
      <c r="U9" s="410" t="s">
        <v>66</v>
      </c>
      <c r="V9" s="1071"/>
    </row>
    <row r="10" spans="1:22" ht="34.5" customHeight="1" thickBot="1">
      <c r="A10" s="493">
        <v>1</v>
      </c>
      <c r="B10" s="500" t="s">
        <v>140</v>
      </c>
      <c r="C10" s="411">
        <f>G10+K10+O10+S10</f>
        <v>4754.197</v>
      </c>
      <c r="D10" s="412">
        <f>H10+L10+P10+T10</f>
        <v>4752.597000000001</v>
      </c>
      <c r="E10" s="412">
        <f>I10+M10+Q10+U10</f>
        <v>4070.902</v>
      </c>
      <c r="F10" s="412">
        <f>J10+N10+R10+V10</f>
        <v>1.6</v>
      </c>
      <c r="G10" s="465">
        <f>G11+G14+G19+G22+G26+G29+G32+SUM(G35:G45)</f>
        <v>3322.219</v>
      </c>
      <c r="H10" s="414">
        <f>H11+H14+H19+H22+H26+H29+H32+SUM(H35:H45)</f>
        <v>3320.6190000000006</v>
      </c>
      <c r="I10" s="414">
        <f>I11+I14+I19+I22+I26+I29+I32+SUM(I35:I45)</f>
        <v>2797.257</v>
      </c>
      <c r="J10" s="414">
        <f>J11+J14+J19+J22+J26+J29+J32+SUM(J35:J45)</f>
        <v>1.6</v>
      </c>
      <c r="K10" s="413">
        <f>K14+K20+SUM(K35:K45)</f>
        <v>1383.71</v>
      </c>
      <c r="L10" s="414">
        <f>L14+L20+SUM(L35:L45)</f>
        <v>1383.71</v>
      </c>
      <c r="M10" s="414">
        <f>M14+M20+SUM(M35:M45)</f>
        <v>1273.6449999999998</v>
      </c>
      <c r="N10" s="416"/>
      <c r="O10" s="542"/>
      <c r="P10" s="543"/>
      <c r="Q10" s="543"/>
      <c r="R10" s="544"/>
      <c r="S10" s="413">
        <f>S22+SUM(S36:S45)</f>
        <v>48.268</v>
      </c>
      <c r="T10" s="414">
        <f>T22+SUM(T36:T45)</f>
        <v>48.268</v>
      </c>
      <c r="U10" s="415"/>
      <c r="V10" s="576"/>
    </row>
    <row r="11" spans="1:22" ht="15.75" customHeight="1">
      <c r="A11" s="466">
        <v>2</v>
      </c>
      <c r="B11" s="501" t="s">
        <v>67</v>
      </c>
      <c r="C11" s="418">
        <f aca="true" t="shared" si="0" ref="C11:E25">G11+K11+O11+S11</f>
        <v>146.292</v>
      </c>
      <c r="D11" s="418">
        <f t="shared" si="0"/>
        <v>146.292</v>
      </c>
      <c r="E11" s="418">
        <f t="shared" si="0"/>
        <v>88.01</v>
      </c>
      <c r="F11" s="419"/>
      <c r="G11" s="516">
        <f>G12+G13</f>
        <v>146.292</v>
      </c>
      <c r="H11" s="420">
        <f>H12+H13</f>
        <v>146.292</v>
      </c>
      <c r="I11" s="420">
        <f>I12+I13</f>
        <v>88.01</v>
      </c>
      <c r="J11" s="517"/>
      <c r="K11" s="418"/>
      <c r="L11" s="421"/>
      <c r="M11" s="421"/>
      <c r="N11" s="422"/>
      <c r="O11" s="519"/>
      <c r="P11" s="421"/>
      <c r="Q11" s="421"/>
      <c r="R11" s="518"/>
      <c r="S11" s="519"/>
      <c r="T11" s="421"/>
      <c r="U11" s="421"/>
      <c r="V11" s="518"/>
    </row>
    <row r="12" spans="1:22" ht="12.75" customHeight="1">
      <c r="A12" s="466">
        <v>3</v>
      </c>
      <c r="B12" s="502" t="s">
        <v>68</v>
      </c>
      <c r="C12" s="423">
        <f t="shared" si="0"/>
        <v>89.979</v>
      </c>
      <c r="D12" s="423">
        <f t="shared" si="0"/>
        <v>89.979</v>
      </c>
      <c r="E12" s="423">
        <f t="shared" si="0"/>
        <v>81.608</v>
      </c>
      <c r="F12" s="424"/>
      <c r="G12" s="482">
        <f>H12+J12</f>
        <v>89.979</v>
      </c>
      <c r="H12" s="425">
        <v>89.979</v>
      </c>
      <c r="I12" s="425">
        <v>81.608</v>
      </c>
      <c r="J12" s="518"/>
      <c r="K12" s="426"/>
      <c r="L12" s="421"/>
      <c r="M12" s="421"/>
      <c r="N12" s="426"/>
      <c r="O12" s="539"/>
      <c r="P12" s="421"/>
      <c r="Q12" s="421"/>
      <c r="R12" s="535"/>
      <c r="S12" s="539"/>
      <c r="T12" s="421"/>
      <c r="U12" s="421"/>
      <c r="V12" s="535"/>
    </row>
    <row r="13" spans="1:22" ht="12.75">
      <c r="A13" s="466">
        <v>4</v>
      </c>
      <c r="B13" s="491" t="s">
        <v>69</v>
      </c>
      <c r="C13" s="423">
        <f t="shared" si="0"/>
        <v>56.313</v>
      </c>
      <c r="D13" s="423">
        <f t="shared" si="0"/>
        <v>56.313</v>
      </c>
      <c r="E13" s="427">
        <f t="shared" si="0"/>
        <v>6.402</v>
      </c>
      <c r="F13" s="424"/>
      <c r="G13" s="482">
        <f>H13+J13</f>
        <v>56.313</v>
      </c>
      <c r="H13" s="428">
        <v>56.313</v>
      </c>
      <c r="I13" s="425">
        <v>6.402</v>
      </c>
      <c r="J13" s="518"/>
      <c r="K13" s="426"/>
      <c r="L13" s="421"/>
      <c r="M13" s="421"/>
      <c r="N13" s="426"/>
      <c r="O13" s="539"/>
      <c r="P13" s="421"/>
      <c r="Q13" s="421"/>
      <c r="R13" s="535"/>
      <c r="S13" s="539"/>
      <c r="T13" s="421"/>
      <c r="U13" s="421"/>
      <c r="V13" s="535"/>
    </row>
    <row r="14" spans="1:22" ht="12.75">
      <c r="A14" s="466">
        <v>5</v>
      </c>
      <c r="B14" s="503" t="s">
        <v>141</v>
      </c>
      <c r="C14" s="418">
        <f t="shared" si="0"/>
        <v>2363.268</v>
      </c>
      <c r="D14" s="421">
        <f>SUM(D15:D17)</f>
        <v>2348.268</v>
      </c>
      <c r="E14" s="421">
        <f>SUM(E15:E17)</f>
        <v>2068.986</v>
      </c>
      <c r="F14" s="422"/>
      <c r="G14" s="519">
        <f>SUM(G15:G18)</f>
        <v>2037.122</v>
      </c>
      <c r="H14" s="421">
        <f>SUM(H15:H18)</f>
        <v>2037.122</v>
      </c>
      <c r="I14" s="421">
        <f>SUM(I15:I17)</f>
        <v>1775.294</v>
      </c>
      <c r="J14" s="518"/>
      <c r="K14" s="426">
        <f>K15+K16+K17</f>
        <v>326.146</v>
      </c>
      <c r="L14" s="429">
        <f>L15+L16+L17</f>
        <v>326.146</v>
      </c>
      <c r="M14" s="429">
        <f>M15+M16+M17</f>
        <v>293.692</v>
      </c>
      <c r="N14" s="426"/>
      <c r="O14" s="539"/>
      <c r="P14" s="421"/>
      <c r="Q14" s="421"/>
      <c r="R14" s="535"/>
      <c r="S14" s="539"/>
      <c r="T14" s="421"/>
      <c r="U14" s="421"/>
      <c r="V14" s="535"/>
    </row>
    <row r="15" spans="1:22" ht="12.75">
      <c r="A15" s="469">
        <v>6</v>
      </c>
      <c r="B15" s="491" t="s">
        <v>37</v>
      </c>
      <c r="C15" s="423">
        <f t="shared" si="0"/>
        <v>2276.368</v>
      </c>
      <c r="D15" s="427">
        <f>H15+L15+P15+T15</f>
        <v>2276.368</v>
      </c>
      <c r="E15" s="427">
        <f>I15+M15+Q15+U15</f>
        <v>2068.986</v>
      </c>
      <c r="F15" s="427"/>
      <c r="G15" s="482">
        <f>H15+J15</f>
        <v>1950.222</v>
      </c>
      <c r="H15" s="427">
        <v>1950.222</v>
      </c>
      <c r="I15" s="430">
        <v>1775.294</v>
      </c>
      <c r="J15" s="478"/>
      <c r="K15" s="423">
        <f>L15+N15</f>
        <v>326.146</v>
      </c>
      <c r="L15" s="430">
        <v>326.146</v>
      </c>
      <c r="M15" s="430">
        <v>293.692</v>
      </c>
      <c r="N15" s="431"/>
      <c r="O15" s="477"/>
      <c r="P15" s="430"/>
      <c r="Q15" s="430"/>
      <c r="R15" s="478"/>
      <c r="S15" s="482"/>
      <c r="T15" s="430"/>
      <c r="U15" s="430"/>
      <c r="V15" s="478"/>
    </row>
    <row r="16" spans="1:22" ht="12.75">
      <c r="A16" s="469">
        <v>7</v>
      </c>
      <c r="B16" s="491" t="s">
        <v>72</v>
      </c>
      <c r="C16" s="423">
        <f t="shared" si="0"/>
        <v>1</v>
      </c>
      <c r="D16" s="430">
        <f t="shared" si="0"/>
        <v>1</v>
      </c>
      <c r="E16" s="430"/>
      <c r="F16" s="422"/>
      <c r="G16" s="482">
        <f>H16+J16</f>
        <v>1</v>
      </c>
      <c r="H16" s="430">
        <v>1</v>
      </c>
      <c r="I16" s="430"/>
      <c r="J16" s="478"/>
      <c r="K16" s="432"/>
      <c r="L16" s="430"/>
      <c r="M16" s="430"/>
      <c r="N16" s="431"/>
      <c r="O16" s="477"/>
      <c r="P16" s="430"/>
      <c r="Q16" s="430"/>
      <c r="R16" s="478"/>
      <c r="S16" s="477"/>
      <c r="T16" s="430"/>
      <c r="U16" s="430"/>
      <c r="V16" s="478"/>
    </row>
    <row r="17" spans="1:22" ht="12.75">
      <c r="A17" s="469">
        <v>8</v>
      </c>
      <c r="B17" s="491" t="s">
        <v>71</v>
      </c>
      <c r="C17" s="423">
        <f t="shared" si="0"/>
        <v>70.9</v>
      </c>
      <c r="D17" s="430">
        <f t="shared" si="0"/>
        <v>70.9</v>
      </c>
      <c r="E17" s="430"/>
      <c r="F17" s="422"/>
      <c r="G17" s="482">
        <f>H17+J17</f>
        <v>70.9</v>
      </c>
      <c r="H17" s="430">
        <v>70.9</v>
      </c>
      <c r="I17" s="430"/>
      <c r="J17" s="478"/>
      <c r="K17" s="432"/>
      <c r="L17" s="430"/>
      <c r="M17" s="430"/>
      <c r="N17" s="431"/>
      <c r="O17" s="477"/>
      <c r="P17" s="430"/>
      <c r="Q17" s="430"/>
      <c r="R17" s="478"/>
      <c r="S17" s="477"/>
      <c r="T17" s="430"/>
      <c r="U17" s="430"/>
      <c r="V17" s="478"/>
    </row>
    <row r="18" spans="1:22" ht="12.75">
      <c r="A18" s="469">
        <v>9</v>
      </c>
      <c r="B18" s="491" t="s">
        <v>283</v>
      </c>
      <c r="C18" s="423">
        <f t="shared" si="0"/>
        <v>15</v>
      </c>
      <c r="D18" s="430">
        <f t="shared" si="0"/>
        <v>15</v>
      </c>
      <c r="E18" s="430"/>
      <c r="F18" s="422"/>
      <c r="G18" s="482">
        <f>H18+J18</f>
        <v>15</v>
      </c>
      <c r="H18" s="430">
        <v>15</v>
      </c>
      <c r="I18" s="430"/>
      <c r="J18" s="478"/>
      <c r="K18" s="432"/>
      <c r="L18" s="430"/>
      <c r="M18" s="430"/>
      <c r="N18" s="431"/>
      <c r="O18" s="477"/>
      <c r="P18" s="430"/>
      <c r="Q18" s="430"/>
      <c r="R18" s="478"/>
      <c r="S18" s="477"/>
      <c r="T18" s="430"/>
      <c r="U18" s="430"/>
      <c r="V18" s="478"/>
    </row>
    <row r="19" spans="1:22" ht="12.75">
      <c r="A19" s="469">
        <v>10</v>
      </c>
      <c r="B19" s="492" t="s">
        <v>145</v>
      </c>
      <c r="C19" s="432">
        <f t="shared" si="0"/>
        <v>84.149</v>
      </c>
      <c r="D19" s="429">
        <f t="shared" si="0"/>
        <v>84.149</v>
      </c>
      <c r="E19" s="429">
        <f>I19+M19+Q19+U19</f>
        <v>81.69</v>
      </c>
      <c r="F19" s="431"/>
      <c r="G19" s="480">
        <f>H19+J19</f>
        <v>84.149</v>
      </c>
      <c r="H19" s="433">
        <v>84.149</v>
      </c>
      <c r="I19" s="429">
        <v>81.69</v>
      </c>
      <c r="J19" s="478"/>
      <c r="K19" s="432"/>
      <c r="L19" s="430"/>
      <c r="M19" s="430"/>
      <c r="N19" s="431"/>
      <c r="O19" s="477"/>
      <c r="P19" s="430"/>
      <c r="Q19" s="430"/>
      <c r="R19" s="478"/>
      <c r="S19" s="477"/>
      <c r="T19" s="430"/>
      <c r="U19" s="430"/>
      <c r="V19" s="478"/>
    </row>
    <row r="20" spans="1:22" ht="12.75">
      <c r="A20" s="469">
        <v>11</v>
      </c>
      <c r="B20" s="492" t="s">
        <v>146</v>
      </c>
      <c r="C20" s="432">
        <f t="shared" si="0"/>
        <v>5</v>
      </c>
      <c r="D20" s="429">
        <f t="shared" si="0"/>
        <v>5</v>
      </c>
      <c r="E20" s="429"/>
      <c r="F20" s="431"/>
      <c r="G20" s="479"/>
      <c r="H20" s="434"/>
      <c r="I20" s="432"/>
      <c r="J20" s="520"/>
      <c r="K20" s="435">
        <f>K21</f>
        <v>5</v>
      </c>
      <c r="L20" s="429">
        <f>L21</f>
        <v>5</v>
      </c>
      <c r="M20" s="430"/>
      <c r="N20" s="431"/>
      <c r="O20" s="477"/>
      <c r="P20" s="430"/>
      <c r="Q20" s="430"/>
      <c r="R20" s="478"/>
      <c r="S20" s="477"/>
      <c r="T20" s="430"/>
      <c r="U20" s="430"/>
      <c r="V20" s="478"/>
    </row>
    <row r="21" spans="1:22" ht="12.75">
      <c r="A21" s="469">
        <v>12</v>
      </c>
      <c r="B21" s="491" t="s">
        <v>81</v>
      </c>
      <c r="C21" s="423">
        <f t="shared" si="0"/>
        <v>5</v>
      </c>
      <c r="D21" s="427">
        <f t="shared" si="0"/>
        <v>5</v>
      </c>
      <c r="E21" s="429"/>
      <c r="F21" s="431"/>
      <c r="G21" s="482"/>
      <c r="H21" s="436"/>
      <c r="I21" s="429"/>
      <c r="J21" s="520"/>
      <c r="K21" s="437">
        <f>L21+M21+N21</f>
        <v>5</v>
      </c>
      <c r="L21" s="430">
        <v>5</v>
      </c>
      <c r="M21" s="430"/>
      <c r="N21" s="431"/>
      <c r="O21" s="477"/>
      <c r="P21" s="430"/>
      <c r="Q21" s="430"/>
      <c r="R21" s="478"/>
      <c r="S21" s="477"/>
      <c r="T21" s="454"/>
      <c r="U21" s="430"/>
      <c r="V21" s="478"/>
    </row>
    <row r="22" spans="1:22" ht="12.75">
      <c r="A22" s="469">
        <v>13</v>
      </c>
      <c r="B22" s="492" t="s">
        <v>391</v>
      </c>
      <c r="C22" s="432">
        <f t="shared" si="0"/>
        <v>49.6</v>
      </c>
      <c r="D22" s="429">
        <f t="shared" si="0"/>
        <v>48</v>
      </c>
      <c r="E22" s="429"/>
      <c r="F22" s="429">
        <f>J22+N22+R22+V22</f>
        <v>1.6</v>
      </c>
      <c r="G22" s="479">
        <f>H22+J22</f>
        <v>11.6</v>
      </c>
      <c r="H22" s="429">
        <f>H23+H24+H25</f>
        <v>10</v>
      </c>
      <c r="I22" s="429"/>
      <c r="J22" s="429">
        <f>J23+J24+J25</f>
        <v>1.6</v>
      </c>
      <c r="K22" s="435"/>
      <c r="L22" s="429"/>
      <c r="M22" s="429"/>
      <c r="N22" s="435"/>
      <c r="O22" s="479"/>
      <c r="P22" s="429"/>
      <c r="Q22" s="429"/>
      <c r="R22" s="521"/>
      <c r="S22" s="479">
        <f>S25</f>
        <v>38</v>
      </c>
      <c r="T22" s="434">
        <f>T25</f>
        <v>38</v>
      </c>
      <c r="U22" s="432"/>
      <c r="V22" s="524"/>
    </row>
    <row r="23" spans="1:22" ht="12.75">
      <c r="A23" s="469">
        <v>14</v>
      </c>
      <c r="B23" s="491" t="s">
        <v>392</v>
      </c>
      <c r="C23" s="423">
        <f t="shared" si="0"/>
        <v>10</v>
      </c>
      <c r="D23" s="430">
        <f t="shared" si="0"/>
        <v>10</v>
      </c>
      <c r="E23" s="430"/>
      <c r="F23" s="431"/>
      <c r="G23" s="482">
        <f>H23+J23</f>
        <v>10</v>
      </c>
      <c r="H23" s="430">
        <v>10</v>
      </c>
      <c r="I23" s="489"/>
      <c r="J23" s="478"/>
      <c r="K23" s="437"/>
      <c r="L23" s="431"/>
      <c r="M23" s="430"/>
      <c r="N23" s="431"/>
      <c r="O23" s="477"/>
      <c r="P23" s="430"/>
      <c r="Q23" s="430"/>
      <c r="R23" s="478"/>
      <c r="S23" s="477"/>
      <c r="T23" s="451"/>
      <c r="U23" s="430"/>
      <c r="V23" s="478"/>
    </row>
    <row r="24" spans="1:22" ht="12.75">
      <c r="A24" s="469">
        <v>15</v>
      </c>
      <c r="B24" s="134" t="s">
        <v>554</v>
      </c>
      <c r="C24" s="221">
        <f t="shared" si="0"/>
        <v>1.6</v>
      </c>
      <c r="D24" s="221"/>
      <c r="E24" s="221"/>
      <c r="F24" s="221">
        <f>J24+N24+R24+V24</f>
        <v>1.6</v>
      </c>
      <c r="G24" s="164">
        <f>H24+J24</f>
        <v>1.6</v>
      </c>
      <c r="H24" s="400"/>
      <c r="I24" s="400"/>
      <c r="J24" s="224">
        <v>1.6</v>
      </c>
      <c r="K24" s="437"/>
      <c r="L24" s="431"/>
      <c r="M24" s="430"/>
      <c r="N24" s="431"/>
      <c r="O24" s="477"/>
      <c r="P24" s="430"/>
      <c r="Q24" s="430"/>
      <c r="R24" s="478"/>
      <c r="S24" s="477"/>
      <c r="T24" s="451"/>
      <c r="U24" s="430"/>
      <c r="V24" s="478"/>
    </row>
    <row r="25" spans="1:22" ht="12.75" customHeight="1">
      <c r="A25" s="469">
        <v>16</v>
      </c>
      <c r="B25" s="491" t="s">
        <v>393</v>
      </c>
      <c r="C25" s="423">
        <f t="shared" si="0"/>
        <v>38</v>
      </c>
      <c r="D25" s="430">
        <f t="shared" si="0"/>
        <v>38</v>
      </c>
      <c r="E25" s="430"/>
      <c r="F25" s="431"/>
      <c r="G25" s="522"/>
      <c r="H25" s="430"/>
      <c r="I25" s="430"/>
      <c r="J25" s="478"/>
      <c r="K25" s="439"/>
      <c r="L25" s="431"/>
      <c r="M25" s="430"/>
      <c r="N25" s="431"/>
      <c r="O25" s="477"/>
      <c r="P25" s="430"/>
      <c r="Q25" s="430"/>
      <c r="R25" s="478"/>
      <c r="S25" s="482">
        <f>T25</f>
        <v>38</v>
      </c>
      <c r="T25" s="430">
        <v>38</v>
      </c>
      <c r="U25" s="430"/>
      <c r="V25" s="478"/>
    </row>
    <row r="26" spans="1:22" ht="27" customHeight="1">
      <c r="A26" s="469">
        <v>17</v>
      </c>
      <c r="B26" s="504" t="s">
        <v>465</v>
      </c>
      <c r="C26" s="432">
        <f aca="true" t="shared" si="1" ref="C26:E47">G26+K26+O26+S26</f>
        <v>55</v>
      </c>
      <c r="D26" s="429">
        <f t="shared" si="1"/>
        <v>55</v>
      </c>
      <c r="E26" s="429"/>
      <c r="F26" s="438"/>
      <c r="G26" s="479">
        <f>G27+G28</f>
        <v>55</v>
      </c>
      <c r="H26" s="429">
        <f>H27+H28</f>
        <v>55</v>
      </c>
      <c r="I26" s="429"/>
      <c r="J26" s="521"/>
      <c r="K26" s="440"/>
      <c r="L26" s="430"/>
      <c r="M26" s="430"/>
      <c r="N26" s="431"/>
      <c r="O26" s="477"/>
      <c r="P26" s="430"/>
      <c r="Q26" s="430"/>
      <c r="R26" s="478"/>
      <c r="S26" s="477"/>
      <c r="T26" s="430"/>
      <c r="U26" s="430"/>
      <c r="V26" s="478"/>
    </row>
    <row r="27" spans="1:22" ht="12.75" customHeight="1">
      <c r="A27" s="469">
        <v>18</v>
      </c>
      <c r="B27" s="505" t="s">
        <v>95</v>
      </c>
      <c r="C27" s="423">
        <f t="shared" si="1"/>
        <v>45</v>
      </c>
      <c r="D27" s="430">
        <f t="shared" si="1"/>
        <v>45</v>
      </c>
      <c r="E27" s="430"/>
      <c r="F27" s="431"/>
      <c r="G27" s="523">
        <f>H27+J27</f>
        <v>45</v>
      </c>
      <c r="H27" s="430">
        <v>45</v>
      </c>
      <c r="I27" s="430"/>
      <c r="J27" s="520"/>
      <c r="K27" s="440"/>
      <c r="L27" s="430"/>
      <c r="M27" s="430"/>
      <c r="N27" s="431"/>
      <c r="O27" s="477"/>
      <c r="P27" s="430"/>
      <c r="Q27" s="430"/>
      <c r="R27" s="478"/>
      <c r="S27" s="477"/>
      <c r="T27" s="430"/>
      <c r="U27" s="430"/>
      <c r="V27" s="478"/>
    </row>
    <row r="28" spans="1:22" ht="24" customHeight="1">
      <c r="A28" s="469">
        <v>19</v>
      </c>
      <c r="B28" s="506" t="s">
        <v>395</v>
      </c>
      <c r="C28" s="423">
        <f t="shared" si="1"/>
        <v>10</v>
      </c>
      <c r="D28" s="430">
        <f t="shared" si="1"/>
        <v>10</v>
      </c>
      <c r="E28" s="430"/>
      <c r="F28" s="431"/>
      <c r="G28" s="523">
        <f>H28+J28</f>
        <v>10</v>
      </c>
      <c r="H28" s="430">
        <v>10</v>
      </c>
      <c r="I28" s="430"/>
      <c r="J28" s="520"/>
      <c r="K28" s="440"/>
      <c r="L28" s="430"/>
      <c r="M28" s="430"/>
      <c r="N28" s="431"/>
      <c r="O28" s="477"/>
      <c r="P28" s="430"/>
      <c r="Q28" s="430"/>
      <c r="R28" s="478"/>
      <c r="S28" s="477"/>
      <c r="T28" s="430"/>
      <c r="U28" s="430"/>
      <c r="V28" s="478"/>
    </row>
    <row r="29" spans="1:22" ht="12.75">
      <c r="A29" s="469">
        <v>20</v>
      </c>
      <c r="B29" s="492" t="s">
        <v>155</v>
      </c>
      <c r="C29" s="432">
        <f t="shared" si="1"/>
        <v>2.8</v>
      </c>
      <c r="D29" s="429">
        <f t="shared" si="1"/>
        <v>2.8</v>
      </c>
      <c r="E29" s="430"/>
      <c r="F29" s="431"/>
      <c r="G29" s="479">
        <f>G30+G31</f>
        <v>2.8</v>
      </c>
      <c r="H29" s="429">
        <f>H30+H31</f>
        <v>2.8</v>
      </c>
      <c r="I29" s="430"/>
      <c r="J29" s="520"/>
      <c r="K29" s="440"/>
      <c r="L29" s="430"/>
      <c r="M29" s="430"/>
      <c r="N29" s="431"/>
      <c r="O29" s="477"/>
      <c r="P29" s="430"/>
      <c r="Q29" s="430"/>
      <c r="R29" s="478"/>
      <c r="S29" s="477"/>
      <c r="T29" s="430"/>
      <c r="U29" s="430"/>
      <c r="V29" s="478"/>
    </row>
    <row r="30" spans="1:22" ht="14.25" customHeight="1">
      <c r="A30" s="469">
        <v>21</v>
      </c>
      <c r="B30" s="491" t="s">
        <v>99</v>
      </c>
      <c r="C30" s="423">
        <f t="shared" si="1"/>
        <v>1.4</v>
      </c>
      <c r="D30" s="430">
        <f t="shared" si="1"/>
        <v>1.4</v>
      </c>
      <c r="E30" s="430"/>
      <c r="F30" s="431"/>
      <c r="G30" s="523">
        <f aca="true" t="shared" si="2" ref="G30:G45">H30+J30</f>
        <v>1.4</v>
      </c>
      <c r="H30" s="430">
        <v>1.4</v>
      </c>
      <c r="I30" s="430"/>
      <c r="J30" s="520"/>
      <c r="K30" s="440"/>
      <c r="L30" s="430"/>
      <c r="M30" s="430"/>
      <c r="N30" s="431"/>
      <c r="O30" s="477"/>
      <c r="P30" s="430"/>
      <c r="Q30" s="430"/>
      <c r="R30" s="478"/>
      <c r="S30" s="477"/>
      <c r="T30" s="430"/>
      <c r="U30" s="430"/>
      <c r="V30" s="478"/>
    </row>
    <row r="31" spans="1:22" ht="12.75">
      <c r="A31" s="469">
        <v>22</v>
      </c>
      <c r="B31" s="491" t="s">
        <v>100</v>
      </c>
      <c r="C31" s="423">
        <f t="shared" si="1"/>
        <v>1.4</v>
      </c>
      <c r="D31" s="430">
        <f t="shared" si="1"/>
        <v>1.4</v>
      </c>
      <c r="E31" s="430"/>
      <c r="F31" s="431"/>
      <c r="G31" s="523">
        <f t="shared" si="2"/>
        <v>1.4</v>
      </c>
      <c r="H31" s="430">
        <v>1.4</v>
      </c>
      <c r="I31" s="430"/>
      <c r="J31" s="520"/>
      <c r="K31" s="440"/>
      <c r="L31" s="430"/>
      <c r="M31" s="430"/>
      <c r="N31" s="431"/>
      <c r="O31" s="477"/>
      <c r="P31" s="430"/>
      <c r="Q31" s="430"/>
      <c r="R31" s="478"/>
      <c r="S31" s="477"/>
      <c r="T31" s="430"/>
      <c r="U31" s="430"/>
      <c r="V31" s="478"/>
    </row>
    <row r="32" spans="1:22" ht="12.75">
      <c r="A32" s="469">
        <v>23</v>
      </c>
      <c r="B32" s="625" t="s">
        <v>786</v>
      </c>
      <c r="C32" s="36">
        <f t="shared" si="1"/>
        <v>34.396</v>
      </c>
      <c r="D32" s="49">
        <f t="shared" si="1"/>
        <v>34.396</v>
      </c>
      <c r="E32" s="38"/>
      <c r="F32" s="39"/>
      <c r="G32" s="40">
        <f t="shared" si="2"/>
        <v>34.396</v>
      </c>
      <c r="H32" s="399">
        <f>+H34+H33</f>
        <v>34.396</v>
      </c>
      <c r="I32" s="430"/>
      <c r="J32" s="520"/>
      <c r="K32" s="440"/>
      <c r="L32" s="430"/>
      <c r="M32" s="430"/>
      <c r="N32" s="431"/>
      <c r="O32" s="477"/>
      <c r="P32" s="430"/>
      <c r="Q32" s="430"/>
      <c r="R32" s="478"/>
      <c r="S32" s="477"/>
      <c r="T32" s="430"/>
      <c r="U32" s="430"/>
      <c r="V32" s="478"/>
    </row>
    <row r="33" spans="1:22" ht="12.75">
      <c r="A33" s="469">
        <v>24</v>
      </c>
      <c r="B33" s="401" t="s">
        <v>449</v>
      </c>
      <c r="C33" s="27">
        <f t="shared" si="1"/>
        <v>33.74</v>
      </c>
      <c r="D33" s="27">
        <f t="shared" si="1"/>
        <v>33.74</v>
      </c>
      <c r="E33" s="38"/>
      <c r="F33" s="39"/>
      <c r="G33" s="29">
        <f t="shared" si="2"/>
        <v>33.74</v>
      </c>
      <c r="H33" s="400">
        <v>33.74</v>
      </c>
      <c r="I33" s="430"/>
      <c r="J33" s="520"/>
      <c r="K33" s="440"/>
      <c r="L33" s="430"/>
      <c r="M33" s="430"/>
      <c r="N33" s="431"/>
      <c r="O33" s="477"/>
      <c r="P33" s="430"/>
      <c r="Q33" s="430"/>
      <c r="R33" s="478"/>
      <c r="S33" s="477"/>
      <c r="T33" s="430"/>
      <c r="U33" s="430"/>
      <c r="V33" s="478"/>
    </row>
    <row r="34" spans="1:22" ht="12.75">
      <c r="A34" s="469">
        <v>25</v>
      </c>
      <c r="B34" s="401" t="s">
        <v>448</v>
      </c>
      <c r="C34" s="27">
        <f t="shared" si="1"/>
        <v>0.656</v>
      </c>
      <c r="D34" s="48">
        <f t="shared" si="1"/>
        <v>0.656</v>
      </c>
      <c r="E34" s="32"/>
      <c r="F34" s="43"/>
      <c r="G34" s="992">
        <f t="shared" si="2"/>
        <v>0.656</v>
      </c>
      <c r="H34" s="993">
        <v>0.656</v>
      </c>
      <c r="I34" s="430"/>
      <c r="J34" s="520"/>
      <c r="K34" s="440"/>
      <c r="L34" s="430"/>
      <c r="M34" s="430"/>
      <c r="N34" s="431"/>
      <c r="O34" s="477"/>
      <c r="P34" s="430"/>
      <c r="Q34" s="430"/>
      <c r="R34" s="478"/>
      <c r="S34" s="477"/>
      <c r="T34" s="430"/>
      <c r="U34" s="430"/>
      <c r="V34" s="478"/>
    </row>
    <row r="35" spans="1:22" ht="12.75">
      <c r="A35" s="469">
        <v>26</v>
      </c>
      <c r="B35" s="492" t="s">
        <v>3</v>
      </c>
      <c r="C35" s="432">
        <f t="shared" si="1"/>
        <v>1038.113</v>
      </c>
      <c r="D35" s="429">
        <f t="shared" si="1"/>
        <v>1038.113</v>
      </c>
      <c r="E35" s="429">
        <f>I35+M35+Q35+U35</f>
        <v>973.493</v>
      </c>
      <c r="F35" s="438"/>
      <c r="G35" s="998">
        <f t="shared" si="2"/>
        <v>57.313</v>
      </c>
      <c r="H35" s="999">
        <v>57.313</v>
      </c>
      <c r="I35" s="999">
        <v>56.493</v>
      </c>
      <c r="J35" s="524"/>
      <c r="K35" s="432">
        <f>L35+N35</f>
        <v>980.8</v>
      </c>
      <c r="L35" s="429">
        <v>980.8</v>
      </c>
      <c r="M35" s="429">
        <v>917</v>
      </c>
      <c r="N35" s="438"/>
      <c r="O35" s="480"/>
      <c r="P35" s="429"/>
      <c r="Q35" s="429"/>
      <c r="R35" s="524"/>
      <c r="S35" s="480"/>
      <c r="T35" s="429"/>
      <c r="U35" s="429"/>
      <c r="V35" s="524"/>
    </row>
    <row r="36" spans="1:22" ht="12.75">
      <c r="A36" s="469">
        <v>27</v>
      </c>
      <c r="B36" s="492" t="s">
        <v>12</v>
      </c>
      <c r="C36" s="432">
        <f t="shared" si="1"/>
        <v>101.35000000000001</v>
      </c>
      <c r="D36" s="429">
        <f t="shared" si="1"/>
        <v>101.35000000000001</v>
      </c>
      <c r="E36" s="429">
        <f t="shared" si="1"/>
        <v>84.809</v>
      </c>
      <c r="F36" s="438"/>
      <c r="G36" s="480">
        <f t="shared" si="2"/>
        <v>88.17</v>
      </c>
      <c r="H36" s="429">
        <v>88.17</v>
      </c>
      <c r="I36" s="429">
        <v>73</v>
      </c>
      <c r="J36" s="524"/>
      <c r="K36" s="432">
        <f aca="true" t="shared" si="3" ref="K36:K45">L36+N36</f>
        <v>12.98</v>
      </c>
      <c r="L36" s="429">
        <v>12.98</v>
      </c>
      <c r="M36" s="429">
        <v>11.809</v>
      </c>
      <c r="N36" s="441"/>
      <c r="O36" s="480"/>
      <c r="P36" s="429"/>
      <c r="Q36" s="429"/>
      <c r="R36" s="524"/>
      <c r="S36" s="480">
        <f aca="true" t="shared" si="4" ref="S36:S45">T36+V36</f>
        <v>0.2</v>
      </c>
      <c r="T36" s="429">
        <v>0.2</v>
      </c>
      <c r="U36" s="429"/>
      <c r="V36" s="525"/>
    </row>
    <row r="37" spans="1:22" ht="12.75">
      <c r="A37" s="469">
        <v>28</v>
      </c>
      <c r="B37" s="492" t="s">
        <v>13</v>
      </c>
      <c r="C37" s="432">
        <f t="shared" si="1"/>
        <v>112.447</v>
      </c>
      <c r="D37" s="429">
        <f t="shared" si="1"/>
        <v>112.447</v>
      </c>
      <c r="E37" s="429">
        <f t="shared" si="1"/>
        <v>102.081</v>
      </c>
      <c r="F37" s="438"/>
      <c r="G37" s="480">
        <f t="shared" si="2"/>
        <v>97.076</v>
      </c>
      <c r="H37" s="429">
        <v>97.076</v>
      </c>
      <c r="I37" s="429">
        <v>89.295</v>
      </c>
      <c r="J37" s="525"/>
      <c r="K37" s="432">
        <f t="shared" si="3"/>
        <v>13.971</v>
      </c>
      <c r="L37" s="429">
        <v>13.971</v>
      </c>
      <c r="M37" s="429">
        <v>12.786</v>
      </c>
      <c r="N37" s="441"/>
      <c r="O37" s="480"/>
      <c r="P37" s="429"/>
      <c r="Q37" s="429"/>
      <c r="R37" s="524"/>
      <c r="S37" s="480">
        <f t="shared" si="4"/>
        <v>1.4</v>
      </c>
      <c r="T37" s="429">
        <v>1.4</v>
      </c>
      <c r="U37" s="429"/>
      <c r="V37" s="524"/>
    </row>
    <row r="38" spans="1:22" ht="12.75">
      <c r="A38" s="469">
        <v>29</v>
      </c>
      <c r="B38" s="492" t="s">
        <v>14</v>
      </c>
      <c r="C38" s="432">
        <f t="shared" si="1"/>
        <v>93.215</v>
      </c>
      <c r="D38" s="429">
        <f t="shared" si="1"/>
        <v>93.215</v>
      </c>
      <c r="E38" s="429">
        <f t="shared" si="1"/>
        <v>81.923</v>
      </c>
      <c r="F38" s="438"/>
      <c r="G38" s="480">
        <f t="shared" si="2"/>
        <v>78.244</v>
      </c>
      <c r="H38" s="429">
        <v>78.244</v>
      </c>
      <c r="I38" s="429">
        <v>69.137</v>
      </c>
      <c r="J38" s="525"/>
      <c r="K38" s="432">
        <f t="shared" si="3"/>
        <v>13.971</v>
      </c>
      <c r="L38" s="429">
        <v>13.971</v>
      </c>
      <c r="M38" s="429">
        <v>12.786</v>
      </c>
      <c r="N38" s="441"/>
      <c r="O38" s="480"/>
      <c r="P38" s="429"/>
      <c r="Q38" s="429"/>
      <c r="R38" s="524"/>
      <c r="S38" s="480">
        <f t="shared" si="4"/>
        <v>1</v>
      </c>
      <c r="T38" s="429">
        <v>1</v>
      </c>
      <c r="U38" s="429"/>
      <c r="V38" s="525"/>
    </row>
    <row r="39" spans="1:22" ht="12.75">
      <c r="A39" s="469">
        <v>30</v>
      </c>
      <c r="B39" s="492" t="s">
        <v>15</v>
      </c>
      <c r="C39" s="432">
        <f t="shared" si="1"/>
        <v>65.385</v>
      </c>
      <c r="D39" s="429">
        <f t="shared" si="1"/>
        <v>65.385</v>
      </c>
      <c r="E39" s="429">
        <f t="shared" si="1"/>
        <v>59.995</v>
      </c>
      <c r="F39" s="438"/>
      <c r="G39" s="480">
        <f t="shared" si="2"/>
        <v>64.885</v>
      </c>
      <c r="H39" s="429">
        <v>64.885</v>
      </c>
      <c r="I39" s="429">
        <v>59.995</v>
      </c>
      <c r="J39" s="525"/>
      <c r="K39" s="432">
        <f t="shared" si="3"/>
        <v>0.5</v>
      </c>
      <c r="L39" s="429">
        <v>0.5</v>
      </c>
      <c r="M39" s="429"/>
      <c r="N39" s="441"/>
      <c r="O39" s="480"/>
      <c r="P39" s="429"/>
      <c r="Q39" s="429"/>
      <c r="R39" s="524"/>
      <c r="S39" s="480"/>
      <c r="T39" s="429"/>
      <c r="U39" s="429"/>
      <c r="V39" s="525"/>
    </row>
    <row r="40" spans="1:22" ht="12.75">
      <c r="A40" s="469">
        <v>31</v>
      </c>
      <c r="B40" s="492" t="s">
        <v>16</v>
      </c>
      <c r="C40" s="432">
        <f t="shared" si="1"/>
        <v>97.47800000000001</v>
      </c>
      <c r="D40" s="429">
        <f t="shared" si="1"/>
        <v>97.47800000000001</v>
      </c>
      <c r="E40" s="429">
        <f t="shared" si="1"/>
        <v>87.736</v>
      </c>
      <c r="F40" s="438"/>
      <c r="G40" s="480">
        <f t="shared" si="2"/>
        <v>93.778</v>
      </c>
      <c r="H40" s="429">
        <v>93.778</v>
      </c>
      <c r="I40" s="429">
        <v>87.736</v>
      </c>
      <c r="J40" s="525"/>
      <c r="K40" s="432">
        <f t="shared" si="3"/>
        <v>0.5</v>
      </c>
      <c r="L40" s="429">
        <v>0.5</v>
      </c>
      <c r="M40" s="429"/>
      <c r="N40" s="441"/>
      <c r="O40" s="480"/>
      <c r="P40" s="429"/>
      <c r="Q40" s="429"/>
      <c r="R40" s="524"/>
      <c r="S40" s="480">
        <f t="shared" si="4"/>
        <v>3.2</v>
      </c>
      <c r="T40" s="429">
        <v>3.2</v>
      </c>
      <c r="U40" s="429"/>
      <c r="V40" s="525"/>
    </row>
    <row r="41" spans="1:22" ht="12.75">
      <c r="A41" s="469">
        <v>32</v>
      </c>
      <c r="B41" s="492" t="s">
        <v>17</v>
      </c>
      <c r="C41" s="432">
        <f t="shared" si="1"/>
        <v>100.588</v>
      </c>
      <c r="D41" s="429">
        <f t="shared" si="1"/>
        <v>100.588</v>
      </c>
      <c r="E41" s="429">
        <f t="shared" si="1"/>
        <v>82.234</v>
      </c>
      <c r="F41" s="438"/>
      <c r="G41" s="480">
        <f t="shared" si="2"/>
        <v>99.288</v>
      </c>
      <c r="H41" s="429">
        <v>99.288</v>
      </c>
      <c r="I41" s="429">
        <v>82.234</v>
      </c>
      <c r="J41" s="524"/>
      <c r="K41" s="432">
        <f t="shared" si="3"/>
        <v>0.5</v>
      </c>
      <c r="L41" s="429">
        <v>0.5</v>
      </c>
      <c r="M41" s="429"/>
      <c r="N41" s="441"/>
      <c r="O41" s="480"/>
      <c r="P41" s="429"/>
      <c r="Q41" s="429"/>
      <c r="R41" s="524"/>
      <c r="S41" s="480">
        <f t="shared" si="4"/>
        <v>0.8</v>
      </c>
      <c r="T41" s="429">
        <v>0.8</v>
      </c>
      <c r="U41" s="429"/>
      <c r="V41" s="525"/>
    </row>
    <row r="42" spans="1:22" ht="12.75">
      <c r="A42" s="469">
        <v>33</v>
      </c>
      <c r="B42" s="492" t="s">
        <v>18</v>
      </c>
      <c r="C42" s="432">
        <f t="shared" si="1"/>
        <v>103.53</v>
      </c>
      <c r="D42" s="429">
        <f t="shared" si="1"/>
        <v>103.53</v>
      </c>
      <c r="E42" s="429">
        <f t="shared" si="1"/>
        <v>93.71600000000001</v>
      </c>
      <c r="F42" s="438"/>
      <c r="G42" s="480">
        <f t="shared" si="2"/>
        <v>89.459</v>
      </c>
      <c r="H42" s="429">
        <v>89.459</v>
      </c>
      <c r="I42" s="429">
        <v>80.93</v>
      </c>
      <c r="J42" s="525"/>
      <c r="K42" s="432">
        <f t="shared" si="3"/>
        <v>13.971</v>
      </c>
      <c r="L42" s="429">
        <v>13.971</v>
      </c>
      <c r="M42" s="429">
        <v>12.786</v>
      </c>
      <c r="N42" s="441"/>
      <c r="O42" s="480"/>
      <c r="P42" s="429"/>
      <c r="Q42" s="429"/>
      <c r="R42" s="524"/>
      <c r="S42" s="480">
        <f t="shared" si="4"/>
        <v>0.1</v>
      </c>
      <c r="T42" s="429">
        <v>0.1</v>
      </c>
      <c r="U42" s="429"/>
      <c r="V42" s="525"/>
    </row>
    <row r="43" spans="1:22" ht="12.75">
      <c r="A43" s="469">
        <v>34</v>
      </c>
      <c r="B43" s="492" t="s">
        <v>19</v>
      </c>
      <c r="C43" s="432">
        <f t="shared" si="1"/>
        <v>83.41</v>
      </c>
      <c r="D43" s="429">
        <f t="shared" si="1"/>
        <v>83.41</v>
      </c>
      <c r="E43" s="429">
        <f t="shared" si="1"/>
        <v>75.394</v>
      </c>
      <c r="F43" s="438"/>
      <c r="G43" s="480">
        <f t="shared" si="2"/>
        <v>82.31</v>
      </c>
      <c r="H43" s="429">
        <v>82.31</v>
      </c>
      <c r="I43" s="429">
        <v>75.394</v>
      </c>
      <c r="J43" s="525"/>
      <c r="K43" s="432">
        <f t="shared" si="3"/>
        <v>0.5</v>
      </c>
      <c r="L43" s="429">
        <v>0.5</v>
      </c>
      <c r="M43" s="429"/>
      <c r="N43" s="441"/>
      <c r="O43" s="480"/>
      <c r="P43" s="429"/>
      <c r="Q43" s="429"/>
      <c r="R43" s="524"/>
      <c r="S43" s="480">
        <f t="shared" si="4"/>
        <v>0.6</v>
      </c>
      <c r="T43" s="429">
        <v>0.6</v>
      </c>
      <c r="U43" s="429"/>
      <c r="V43" s="525"/>
    </row>
    <row r="44" spans="1:22" ht="12.75">
      <c r="A44" s="469">
        <v>35</v>
      </c>
      <c r="B44" s="492" t="s">
        <v>39</v>
      </c>
      <c r="C44" s="432">
        <f t="shared" si="1"/>
        <v>98.873</v>
      </c>
      <c r="D44" s="429">
        <f t="shared" si="1"/>
        <v>98.873</v>
      </c>
      <c r="E44" s="429">
        <f t="shared" si="1"/>
        <v>87.516</v>
      </c>
      <c r="F44" s="438"/>
      <c r="G44" s="480">
        <f t="shared" si="2"/>
        <v>83.902</v>
      </c>
      <c r="H44" s="429">
        <v>83.902</v>
      </c>
      <c r="I44" s="429">
        <v>74.73</v>
      </c>
      <c r="J44" s="524"/>
      <c r="K44" s="432">
        <f t="shared" si="3"/>
        <v>13.971</v>
      </c>
      <c r="L44" s="429">
        <v>13.971</v>
      </c>
      <c r="M44" s="429">
        <v>12.786</v>
      </c>
      <c r="N44" s="441"/>
      <c r="O44" s="480"/>
      <c r="P44" s="429"/>
      <c r="Q44" s="429"/>
      <c r="R44" s="524"/>
      <c r="S44" s="480">
        <f t="shared" si="4"/>
        <v>1</v>
      </c>
      <c r="T44" s="429">
        <v>1</v>
      </c>
      <c r="U44" s="429"/>
      <c r="V44" s="525"/>
    </row>
    <row r="45" spans="1:22" ht="13.5" thickBot="1">
      <c r="A45" s="494">
        <v>36</v>
      </c>
      <c r="B45" s="508" t="s">
        <v>21</v>
      </c>
      <c r="C45" s="442">
        <f t="shared" si="1"/>
        <v>119.30300000000001</v>
      </c>
      <c r="D45" s="433">
        <f t="shared" si="1"/>
        <v>119.30300000000001</v>
      </c>
      <c r="E45" s="433">
        <f t="shared" si="1"/>
        <v>103.319</v>
      </c>
      <c r="F45" s="443"/>
      <c r="G45" s="532">
        <f t="shared" si="2"/>
        <v>116.435</v>
      </c>
      <c r="H45" s="433">
        <v>116.435</v>
      </c>
      <c r="I45" s="433">
        <v>103.319</v>
      </c>
      <c r="J45" s="533"/>
      <c r="K45" s="442">
        <f t="shared" si="3"/>
        <v>0.9</v>
      </c>
      <c r="L45" s="433">
        <v>0.9</v>
      </c>
      <c r="M45" s="433"/>
      <c r="N45" s="445"/>
      <c r="O45" s="526"/>
      <c r="P45" s="444"/>
      <c r="Q45" s="444"/>
      <c r="R45" s="540"/>
      <c r="S45" s="526">
        <f t="shared" si="4"/>
        <v>1.968</v>
      </c>
      <c r="T45" s="444">
        <v>1.968</v>
      </c>
      <c r="U45" s="444"/>
      <c r="V45" s="527"/>
    </row>
    <row r="46" spans="1:22" ht="34.5" customHeight="1" thickBot="1">
      <c r="A46" s="493">
        <v>37</v>
      </c>
      <c r="B46" s="509" t="s">
        <v>160</v>
      </c>
      <c r="C46" s="417">
        <f t="shared" si="1"/>
        <v>16059.014000000001</v>
      </c>
      <c r="D46" s="412">
        <f t="shared" si="1"/>
        <v>16041.914</v>
      </c>
      <c r="E46" s="412">
        <f t="shared" si="1"/>
        <v>13359.901</v>
      </c>
      <c r="F46" s="455">
        <f>J46+N46+R46+V46</f>
        <v>17.1</v>
      </c>
      <c r="G46" s="575">
        <f>G47+SUM(G64:G100)-G95</f>
        <v>7767.072000000001</v>
      </c>
      <c r="H46" s="415">
        <f>H47+SUM(H64:H100)-H95</f>
        <v>7767.072000000001</v>
      </c>
      <c r="I46" s="415">
        <f>I47+SUM(I64:I100)-I95</f>
        <v>6053.306</v>
      </c>
      <c r="J46" s="416"/>
      <c r="K46" s="413">
        <f>K47+SUM(K64:K100)</f>
        <v>277.03200000000004</v>
      </c>
      <c r="L46" s="573">
        <f>L47+SUM(L64:L100)</f>
        <v>277.03200000000004</v>
      </c>
      <c r="M46" s="573">
        <f>M47+SUM(M64:M100)</f>
        <v>181.174</v>
      </c>
      <c r="N46" s="646"/>
      <c r="O46" s="545">
        <f>O47+SUM(O64:O100)</f>
        <v>7436.799999999999</v>
      </c>
      <c r="P46" s="446">
        <f>P47+SUM(P64:P100)</f>
        <v>7424.699999999999</v>
      </c>
      <c r="Q46" s="446">
        <f>Q47+SUM(Q64:Q100)</f>
        <v>7109.057000000001</v>
      </c>
      <c r="R46" s="541">
        <f>R47+SUM(R64:R100)</f>
        <v>12.1</v>
      </c>
      <c r="S46" s="551">
        <f>S47+SUM(S64:S100)</f>
        <v>578.1100000000001</v>
      </c>
      <c r="T46" s="412">
        <f>SUM(T64:T100)</f>
        <v>573.1100000000001</v>
      </c>
      <c r="U46" s="412">
        <f>SUM(U64:U100)</f>
        <v>16.364</v>
      </c>
      <c r="V46" s="529">
        <f>SUM(V64:V100)</f>
        <v>5</v>
      </c>
    </row>
    <row r="47" spans="1:22" ht="12.75">
      <c r="A47" s="466">
        <v>38</v>
      </c>
      <c r="B47" s="503" t="s">
        <v>460</v>
      </c>
      <c r="C47" s="418">
        <f t="shared" si="1"/>
        <v>408.554</v>
      </c>
      <c r="D47" s="421">
        <f t="shared" si="1"/>
        <v>408.554</v>
      </c>
      <c r="E47" s="421">
        <f t="shared" si="1"/>
        <v>69.745</v>
      </c>
      <c r="F47" s="447"/>
      <c r="G47" s="539">
        <f>H47+J47</f>
        <v>245.522</v>
      </c>
      <c r="H47" s="421">
        <f>SUM(H48:H62)</f>
        <v>245.522</v>
      </c>
      <c r="I47" s="421"/>
      <c r="J47" s="450"/>
      <c r="K47" s="807">
        <f>L47+N47</f>
        <v>154.032</v>
      </c>
      <c r="L47" s="473">
        <f>SUM(L48:L63)</f>
        <v>154.032</v>
      </c>
      <c r="M47" s="473">
        <f>SUM(M48:M63)</f>
        <v>60.874</v>
      </c>
      <c r="N47" s="822"/>
      <c r="O47" s="530">
        <f>P47+R47</f>
        <v>9</v>
      </c>
      <c r="P47" s="448">
        <f>SUM(P48:P53)</f>
        <v>9</v>
      </c>
      <c r="Q47" s="449">
        <f>SUM(Q48:Q53)</f>
        <v>8.871</v>
      </c>
      <c r="R47" s="546"/>
      <c r="S47" s="549"/>
      <c r="T47" s="451"/>
      <c r="U47" s="451"/>
      <c r="V47" s="534"/>
    </row>
    <row r="48" spans="1:22" ht="12.75" customHeight="1">
      <c r="A48" s="469">
        <v>39</v>
      </c>
      <c r="B48" s="506" t="s">
        <v>428</v>
      </c>
      <c r="C48" s="423">
        <f>D48+F48</f>
        <v>9</v>
      </c>
      <c r="D48" s="430">
        <f>G48+K48+O48+S48</f>
        <v>9</v>
      </c>
      <c r="E48" s="430">
        <f>I48+M48+Q48+U48</f>
        <v>8.871</v>
      </c>
      <c r="F48" s="431"/>
      <c r="G48" s="477"/>
      <c r="H48" s="430"/>
      <c r="I48" s="430"/>
      <c r="J48" s="440"/>
      <c r="K48" s="477"/>
      <c r="L48" s="430"/>
      <c r="M48" s="430"/>
      <c r="N48" s="521"/>
      <c r="O48" s="482">
        <f>P48+R48</f>
        <v>9</v>
      </c>
      <c r="P48" s="430">
        <v>9</v>
      </c>
      <c r="Q48" s="430">
        <v>8.871</v>
      </c>
      <c r="R48" s="520"/>
      <c r="S48" s="477"/>
      <c r="T48" s="430"/>
      <c r="U48" s="430"/>
      <c r="V48" s="556"/>
    </row>
    <row r="49" spans="1:22" ht="12.75">
      <c r="A49" s="469">
        <v>40</v>
      </c>
      <c r="B49" s="491" t="s">
        <v>106</v>
      </c>
      <c r="C49" s="423">
        <f aca="true" t="shared" si="5" ref="C49:D63">G49+K49+O49+S49</f>
        <v>143</v>
      </c>
      <c r="D49" s="430">
        <f t="shared" si="5"/>
        <v>143</v>
      </c>
      <c r="E49" s="430">
        <f>I49+M49+Q49+U49</f>
        <v>50</v>
      </c>
      <c r="F49" s="431"/>
      <c r="G49" s="477"/>
      <c r="H49" s="430"/>
      <c r="I49" s="430"/>
      <c r="J49" s="431"/>
      <c r="K49" s="996">
        <f>L49</f>
        <v>143</v>
      </c>
      <c r="L49" s="997">
        <v>143</v>
      </c>
      <c r="M49" s="997">
        <v>50</v>
      </c>
      <c r="N49" s="478"/>
      <c r="O49" s="482"/>
      <c r="P49" s="430"/>
      <c r="Q49" s="430"/>
      <c r="R49" s="478"/>
      <c r="S49" s="477"/>
      <c r="T49" s="430"/>
      <c r="U49" s="430"/>
      <c r="V49" s="478"/>
    </row>
    <row r="50" spans="1:22" ht="12.75">
      <c r="A50" s="469">
        <v>41</v>
      </c>
      <c r="B50" s="491" t="s">
        <v>107</v>
      </c>
      <c r="C50" s="423">
        <f t="shared" si="5"/>
        <v>2</v>
      </c>
      <c r="D50" s="430">
        <f t="shared" si="5"/>
        <v>2</v>
      </c>
      <c r="E50" s="430"/>
      <c r="F50" s="431"/>
      <c r="G50" s="477">
        <f aca="true" t="shared" si="6" ref="G50:G62">H50+J50</f>
        <v>2</v>
      </c>
      <c r="H50" s="430">
        <v>2</v>
      </c>
      <c r="I50" s="430"/>
      <c r="J50" s="431"/>
      <c r="K50" s="480"/>
      <c r="L50" s="430"/>
      <c r="M50" s="430"/>
      <c r="N50" s="478"/>
      <c r="O50" s="482"/>
      <c r="P50" s="430"/>
      <c r="Q50" s="430"/>
      <c r="R50" s="478"/>
      <c r="S50" s="477"/>
      <c r="T50" s="430"/>
      <c r="U50" s="430"/>
      <c r="V50" s="478"/>
    </row>
    <row r="51" spans="1:22" ht="12.75">
      <c r="A51" s="469">
        <v>42</v>
      </c>
      <c r="B51" s="491" t="s">
        <v>110</v>
      </c>
      <c r="C51" s="423">
        <f t="shared" si="5"/>
        <v>3.3</v>
      </c>
      <c r="D51" s="430">
        <f t="shared" si="5"/>
        <v>3.3</v>
      </c>
      <c r="E51" s="430"/>
      <c r="F51" s="431"/>
      <c r="G51" s="477">
        <f t="shared" si="6"/>
        <v>3.3</v>
      </c>
      <c r="H51" s="430">
        <v>3.3</v>
      </c>
      <c r="I51" s="430"/>
      <c r="J51" s="431"/>
      <c r="K51" s="477"/>
      <c r="L51" s="430"/>
      <c r="M51" s="430"/>
      <c r="N51" s="478"/>
      <c r="O51" s="482"/>
      <c r="P51" s="430"/>
      <c r="Q51" s="430"/>
      <c r="R51" s="478"/>
      <c r="S51" s="477"/>
      <c r="T51" s="430"/>
      <c r="U51" s="430"/>
      <c r="V51" s="478"/>
    </row>
    <row r="52" spans="1:22" ht="12.75">
      <c r="A52" s="469">
        <v>43</v>
      </c>
      <c r="B52" s="491" t="s">
        <v>743</v>
      </c>
      <c r="C52" s="423">
        <f t="shared" si="5"/>
        <v>113.797</v>
      </c>
      <c r="D52" s="430">
        <f t="shared" si="5"/>
        <v>113.797</v>
      </c>
      <c r="E52" s="430"/>
      <c r="F52" s="431"/>
      <c r="G52" s="477">
        <f t="shared" si="6"/>
        <v>113.797</v>
      </c>
      <c r="H52" s="430">
        <v>113.797</v>
      </c>
      <c r="I52" s="430"/>
      <c r="J52" s="431"/>
      <c r="K52" s="477"/>
      <c r="L52" s="430"/>
      <c r="M52" s="430"/>
      <c r="N52" s="478"/>
      <c r="O52" s="480"/>
      <c r="P52" s="430"/>
      <c r="Q52" s="430"/>
      <c r="R52" s="478"/>
      <c r="S52" s="477"/>
      <c r="T52" s="430"/>
      <c r="U52" s="430"/>
      <c r="V52" s="478"/>
    </row>
    <row r="53" spans="1:22" ht="12.75">
      <c r="A53" s="469">
        <v>44</v>
      </c>
      <c r="B53" s="491" t="s">
        <v>744</v>
      </c>
      <c r="C53" s="423">
        <f t="shared" si="5"/>
        <v>5</v>
      </c>
      <c r="D53" s="430">
        <f t="shared" si="5"/>
        <v>5</v>
      </c>
      <c r="E53" s="430"/>
      <c r="F53" s="431"/>
      <c r="G53" s="477">
        <f t="shared" si="6"/>
        <v>5</v>
      </c>
      <c r="H53" s="430">
        <v>5</v>
      </c>
      <c r="I53" s="430"/>
      <c r="J53" s="431"/>
      <c r="K53" s="477"/>
      <c r="L53" s="430"/>
      <c r="M53" s="430"/>
      <c r="N53" s="478"/>
      <c r="O53" s="480"/>
      <c r="P53" s="430"/>
      <c r="Q53" s="430"/>
      <c r="R53" s="478"/>
      <c r="S53" s="477"/>
      <c r="T53" s="430"/>
      <c r="U53" s="430"/>
      <c r="V53" s="478"/>
    </row>
    <row r="54" spans="1:22" ht="12.75" customHeight="1">
      <c r="A54" s="469">
        <v>45</v>
      </c>
      <c r="B54" s="506" t="s">
        <v>109</v>
      </c>
      <c r="C54" s="423">
        <f t="shared" si="5"/>
        <v>10</v>
      </c>
      <c r="D54" s="430">
        <f t="shared" si="5"/>
        <v>10</v>
      </c>
      <c r="E54" s="429"/>
      <c r="F54" s="438"/>
      <c r="G54" s="477">
        <f t="shared" si="6"/>
        <v>10</v>
      </c>
      <c r="H54" s="430">
        <v>10</v>
      </c>
      <c r="I54" s="430"/>
      <c r="J54" s="431"/>
      <c r="K54" s="477"/>
      <c r="L54" s="430"/>
      <c r="M54" s="430"/>
      <c r="N54" s="478"/>
      <c r="O54" s="480"/>
      <c r="P54" s="430"/>
      <c r="Q54" s="430"/>
      <c r="R54" s="478"/>
      <c r="S54" s="477"/>
      <c r="T54" s="430"/>
      <c r="U54" s="430"/>
      <c r="V54" s="478"/>
    </row>
    <row r="55" spans="1:22" ht="26.25" customHeight="1">
      <c r="A55" s="469">
        <v>46</v>
      </c>
      <c r="B55" s="134" t="s">
        <v>745</v>
      </c>
      <c r="C55" s="27">
        <f t="shared" si="5"/>
        <v>20</v>
      </c>
      <c r="D55" s="48">
        <f t="shared" si="5"/>
        <v>20</v>
      </c>
      <c r="E55" s="32"/>
      <c r="F55" s="43"/>
      <c r="G55" s="213">
        <f t="shared" si="6"/>
        <v>20</v>
      </c>
      <c r="H55" s="211">
        <v>20</v>
      </c>
      <c r="I55" s="430"/>
      <c r="J55" s="431"/>
      <c r="K55" s="477"/>
      <c r="L55" s="430"/>
      <c r="M55" s="430"/>
      <c r="N55" s="478"/>
      <c r="O55" s="480"/>
      <c r="P55" s="430"/>
      <c r="Q55" s="430"/>
      <c r="R55" s="478"/>
      <c r="S55" s="477"/>
      <c r="T55" s="430"/>
      <c r="U55" s="430"/>
      <c r="V55" s="478"/>
    </row>
    <row r="56" spans="1:22" ht="13.5" customHeight="1">
      <c r="A56" s="469">
        <v>47</v>
      </c>
      <c r="B56" s="134" t="s">
        <v>287</v>
      </c>
      <c r="C56" s="27">
        <f t="shared" si="5"/>
        <v>20</v>
      </c>
      <c r="D56" s="48">
        <f t="shared" si="5"/>
        <v>20</v>
      </c>
      <c r="E56" s="32"/>
      <c r="F56" s="43"/>
      <c r="G56" s="213">
        <f t="shared" si="6"/>
        <v>20</v>
      </c>
      <c r="H56" s="211">
        <v>20</v>
      </c>
      <c r="I56" s="430"/>
      <c r="J56" s="431"/>
      <c r="K56" s="477"/>
      <c r="L56" s="430"/>
      <c r="M56" s="430"/>
      <c r="N56" s="478"/>
      <c r="O56" s="480"/>
      <c r="P56" s="430"/>
      <c r="Q56" s="430"/>
      <c r="R56" s="478"/>
      <c r="S56" s="477"/>
      <c r="T56" s="430"/>
      <c r="U56" s="430"/>
      <c r="V56" s="478"/>
    </row>
    <row r="57" spans="1:22" ht="12.75" customHeight="1">
      <c r="A57" s="469">
        <v>48</v>
      </c>
      <c r="B57" s="134" t="s">
        <v>746</v>
      </c>
      <c r="C57" s="27">
        <f t="shared" si="5"/>
        <v>20</v>
      </c>
      <c r="D57" s="48">
        <f t="shared" si="5"/>
        <v>20</v>
      </c>
      <c r="E57" s="32"/>
      <c r="F57" s="43"/>
      <c r="G57" s="213">
        <f t="shared" si="6"/>
        <v>20</v>
      </c>
      <c r="H57" s="211">
        <v>20</v>
      </c>
      <c r="I57" s="430"/>
      <c r="J57" s="431"/>
      <c r="K57" s="477"/>
      <c r="L57" s="430"/>
      <c r="M57" s="430"/>
      <c r="N57" s="478"/>
      <c r="O57" s="480"/>
      <c r="P57" s="430"/>
      <c r="Q57" s="430"/>
      <c r="R57" s="478"/>
      <c r="S57" s="477"/>
      <c r="T57" s="430"/>
      <c r="U57" s="430"/>
      <c r="V57" s="478"/>
    </row>
    <row r="58" spans="1:22" ht="24.75" customHeight="1">
      <c r="A58" s="469">
        <v>49</v>
      </c>
      <c r="B58" s="800" t="s">
        <v>747</v>
      </c>
      <c r="C58" s="801">
        <f t="shared" si="5"/>
        <v>25</v>
      </c>
      <c r="D58" s="802">
        <f t="shared" si="5"/>
        <v>25</v>
      </c>
      <c r="E58" s="66"/>
      <c r="F58" s="64"/>
      <c r="G58" s="803">
        <f t="shared" si="6"/>
        <v>25</v>
      </c>
      <c r="H58" s="804">
        <v>25</v>
      </c>
      <c r="I58" s="454"/>
      <c r="J58" s="463"/>
      <c r="K58" s="477"/>
      <c r="L58" s="430"/>
      <c r="M58" s="430"/>
      <c r="N58" s="478"/>
      <c r="O58" s="480"/>
      <c r="P58" s="430"/>
      <c r="Q58" s="430"/>
      <c r="R58" s="478"/>
      <c r="S58" s="477"/>
      <c r="T58" s="430"/>
      <c r="U58" s="430"/>
      <c r="V58" s="478"/>
    </row>
    <row r="59" spans="1:22" ht="24.75" customHeight="1">
      <c r="A59" s="469">
        <v>50</v>
      </c>
      <c r="B59" s="186" t="s">
        <v>748</v>
      </c>
      <c r="C59" s="27">
        <f t="shared" si="5"/>
        <v>4.425</v>
      </c>
      <c r="D59" s="48">
        <f t="shared" si="5"/>
        <v>4.425</v>
      </c>
      <c r="E59" s="48"/>
      <c r="F59" s="43"/>
      <c r="G59" s="213">
        <f t="shared" si="6"/>
        <v>4.425</v>
      </c>
      <c r="H59" s="211">
        <v>4.425</v>
      </c>
      <c r="I59" s="461"/>
      <c r="J59" s="819"/>
      <c r="K59" s="477"/>
      <c r="L59" s="430"/>
      <c r="M59" s="430"/>
      <c r="N59" s="478"/>
      <c r="O59" s="480"/>
      <c r="P59" s="430"/>
      <c r="Q59" s="430"/>
      <c r="R59" s="478"/>
      <c r="S59" s="477"/>
      <c r="T59" s="430"/>
      <c r="U59" s="430"/>
      <c r="V59" s="478"/>
    </row>
    <row r="60" spans="1:22" ht="12.75" customHeight="1">
      <c r="A60" s="469">
        <v>51</v>
      </c>
      <c r="B60" s="186" t="s">
        <v>453</v>
      </c>
      <c r="C60" s="27">
        <f t="shared" si="5"/>
        <v>4</v>
      </c>
      <c r="D60" s="48">
        <f t="shared" si="5"/>
        <v>4</v>
      </c>
      <c r="E60" s="48"/>
      <c r="F60" s="43"/>
      <c r="G60" s="213">
        <f t="shared" si="6"/>
        <v>4</v>
      </c>
      <c r="H60" s="211">
        <v>4</v>
      </c>
      <c r="I60" s="461"/>
      <c r="J60" s="819"/>
      <c r="K60" s="477"/>
      <c r="L60" s="430"/>
      <c r="M60" s="430"/>
      <c r="N60" s="478"/>
      <c r="O60" s="480"/>
      <c r="P60" s="430"/>
      <c r="Q60" s="430"/>
      <c r="R60" s="478"/>
      <c r="S60" s="477"/>
      <c r="T60" s="430"/>
      <c r="U60" s="430"/>
      <c r="V60" s="478"/>
    </row>
    <row r="61" spans="1:22" ht="12.75" customHeight="1">
      <c r="A61" s="469">
        <v>52</v>
      </c>
      <c r="B61" s="401" t="s">
        <v>251</v>
      </c>
      <c r="C61" s="27">
        <f t="shared" si="5"/>
        <v>17</v>
      </c>
      <c r="D61" s="48">
        <f t="shared" si="5"/>
        <v>17</v>
      </c>
      <c r="E61" s="48"/>
      <c r="F61" s="43"/>
      <c r="G61" s="213">
        <f t="shared" si="6"/>
        <v>17</v>
      </c>
      <c r="H61" s="211">
        <v>17</v>
      </c>
      <c r="I61" s="461"/>
      <c r="J61" s="819"/>
      <c r="K61" s="477"/>
      <c r="L61" s="430"/>
      <c r="M61" s="430"/>
      <c r="N61" s="478"/>
      <c r="O61" s="480"/>
      <c r="P61" s="430"/>
      <c r="Q61" s="430"/>
      <c r="R61" s="478"/>
      <c r="S61" s="477"/>
      <c r="T61" s="430"/>
      <c r="U61" s="430"/>
      <c r="V61" s="478"/>
    </row>
    <row r="62" spans="1:22" ht="12.75" customHeight="1">
      <c r="A62" s="469">
        <v>53</v>
      </c>
      <c r="B62" s="401" t="s">
        <v>248</v>
      </c>
      <c r="C62" s="27">
        <f t="shared" si="5"/>
        <v>1</v>
      </c>
      <c r="D62" s="48">
        <f t="shared" si="5"/>
        <v>1</v>
      </c>
      <c r="E62" s="48"/>
      <c r="F62" s="43"/>
      <c r="G62" s="213">
        <f t="shared" si="6"/>
        <v>1</v>
      </c>
      <c r="H62" s="211">
        <v>1</v>
      </c>
      <c r="I62" s="461"/>
      <c r="J62" s="819"/>
      <c r="K62" s="477"/>
      <c r="L62" s="430"/>
      <c r="M62" s="430"/>
      <c r="N62" s="478"/>
      <c r="O62" s="480"/>
      <c r="P62" s="430"/>
      <c r="Q62" s="430"/>
      <c r="R62" s="478"/>
      <c r="S62" s="477"/>
      <c r="T62" s="430"/>
      <c r="U62" s="430"/>
      <c r="V62" s="478"/>
    </row>
    <row r="63" spans="1:22" ht="26.25" customHeight="1">
      <c r="A63" s="469">
        <v>54</v>
      </c>
      <c r="B63" s="1000" t="s">
        <v>779</v>
      </c>
      <c r="C63" s="27">
        <f t="shared" si="5"/>
        <v>11.032</v>
      </c>
      <c r="D63" s="48">
        <f t="shared" si="5"/>
        <v>11.032</v>
      </c>
      <c r="E63" s="48"/>
      <c r="F63" s="53"/>
      <c r="G63" s="988"/>
      <c r="H63" s="211"/>
      <c r="I63" s="461"/>
      <c r="J63" s="989"/>
      <c r="K63" s="996">
        <f>L63</f>
        <v>11.032</v>
      </c>
      <c r="L63" s="997">
        <v>11.032</v>
      </c>
      <c r="M63" s="997">
        <v>10.874</v>
      </c>
      <c r="N63" s="478"/>
      <c r="O63" s="480"/>
      <c r="P63" s="430"/>
      <c r="Q63" s="430"/>
      <c r="R63" s="478"/>
      <c r="S63" s="477"/>
      <c r="T63" s="430"/>
      <c r="U63" s="430"/>
      <c r="V63" s="478"/>
    </row>
    <row r="64" spans="1:22" ht="12.75">
      <c r="A64" s="469">
        <v>55</v>
      </c>
      <c r="B64" s="503" t="s">
        <v>726</v>
      </c>
      <c r="C64" s="418">
        <f aca="true" t="shared" si="7" ref="C64:E76">+G64+K64+O64+S64</f>
        <v>537.821</v>
      </c>
      <c r="D64" s="421">
        <f t="shared" si="7"/>
        <v>537.821</v>
      </c>
      <c r="E64" s="421">
        <f t="shared" si="7"/>
        <v>467.957</v>
      </c>
      <c r="F64" s="422"/>
      <c r="G64" s="519">
        <f>+H64</f>
        <v>298.69</v>
      </c>
      <c r="H64" s="421">
        <v>298.69</v>
      </c>
      <c r="I64" s="421">
        <v>269.357</v>
      </c>
      <c r="J64" s="447"/>
      <c r="K64" s="477"/>
      <c r="L64" s="430"/>
      <c r="M64" s="430"/>
      <c r="N64" s="478"/>
      <c r="O64" s="480">
        <f aca="true" t="shared" si="8" ref="O64:O73">+P64</f>
        <v>205.631</v>
      </c>
      <c r="P64" s="429">
        <v>205.631</v>
      </c>
      <c r="Q64" s="429">
        <v>198.6</v>
      </c>
      <c r="R64" s="524"/>
      <c r="S64" s="480">
        <f>+T64</f>
        <v>33.5</v>
      </c>
      <c r="T64" s="429">
        <v>33.5</v>
      </c>
      <c r="U64" s="429"/>
      <c r="V64" s="524"/>
    </row>
    <row r="65" spans="1:22" ht="12.75">
      <c r="A65" s="469">
        <v>56</v>
      </c>
      <c r="B65" s="492" t="s">
        <v>727</v>
      </c>
      <c r="C65" s="432">
        <f t="shared" si="7"/>
        <v>843.856</v>
      </c>
      <c r="D65" s="429">
        <f t="shared" si="7"/>
        <v>843.856</v>
      </c>
      <c r="E65" s="429">
        <f t="shared" si="7"/>
        <v>719.733</v>
      </c>
      <c r="F65" s="438"/>
      <c r="G65" s="480">
        <f>+H65</f>
        <v>507.61</v>
      </c>
      <c r="H65" s="429">
        <v>507.61</v>
      </c>
      <c r="I65" s="429">
        <v>442.221</v>
      </c>
      <c r="J65" s="431"/>
      <c r="K65" s="477"/>
      <c r="L65" s="430"/>
      <c r="M65" s="430"/>
      <c r="N65" s="478"/>
      <c r="O65" s="480">
        <f t="shared" si="8"/>
        <v>288.246</v>
      </c>
      <c r="P65" s="429">
        <v>288.246</v>
      </c>
      <c r="Q65" s="429">
        <v>277.512</v>
      </c>
      <c r="R65" s="524"/>
      <c r="S65" s="480">
        <f>+T65</f>
        <v>48</v>
      </c>
      <c r="T65" s="429">
        <v>48</v>
      </c>
      <c r="U65" s="429"/>
      <c r="V65" s="524"/>
    </row>
    <row r="66" spans="1:22" ht="12.75">
      <c r="A66" s="469">
        <v>57</v>
      </c>
      <c r="B66" s="492" t="s">
        <v>728</v>
      </c>
      <c r="C66" s="432">
        <f t="shared" si="7"/>
        <v>398.45300000000003</v>
      </c>
      <c r="D66" s="429">
        <f t="shared" si="7"/>
        <v>398.45300000000003</v>
      </c>
      <c r="E66" s="429">
        <f t="shared" si="7"/>
        <v>317.12</v>
      </c>
      <c r="F66" s="438"/>
      <c r="G66" s="480">
        <f>+H66</f>
        <v>223.985</v>
      </c>
      <c r="H66" s="429">
        <v>223.985</v>
      </c>
      <c r="I66" s="429">
        <v>163.931</v>
      </c>
      <c r="J66" s="431"/>
      <c r="K66" s="477"/>
      <c r="L66" s="430"/>
      <c r="M66" s="430"/>
      <c r="N66" s="478"/>
      <c r="O66" s="480">
        <f t="shared" si="8"/>
        <v>158.668</v>
      </c>
      <c r="P66" s="429">
        <v>158.668</v>
      </c>
      <c r="Q66" s="429">
        <v>153.189</v>
      </c>
      <c r="R66" s="524"/>
      <c r="S66" s="480">
        <f>+T66</f>
        <v>15.8</v>
      </c>
      <c r="T66" s="429">
        <v>15.8</v>
      </c>
      <c r="U66" s="429"/>
      <c r="V66" s="524"/>
    </row>
    <row r="67" spans="1:22" ht="12.75">
      <c r="A67" s="469">
        <v>58</v>
      </c>
      <c r="B67" s="492" t="s">
        <v>729</v>
      </c>
      <c r="C67" s="432">
        <f t="shared" si="7"/>
        <v>684.2249999999999</v>
      </c>
      <c r="D67" s="429">
        <f t="shared" si="7"/>
        <v>681.7249999999999</v>
      </c>
      <c r="E67" s="429">
        <f t="shared" si="7"/>
        <v>547.2819999999999</v>
      </c>
      <c r="F67" s="438">
        <f>+J67+N67+R67+V67</f>
        <v>2.5</v>
      </c>
      <c r="G67" s="480">
        <f>+H67</f>
        <v>314.534</v>
      </c>
      <c r="H67" s="429">
        <v>314.534</v>
      </c>
      <c r="I67" s="429">
        <v>257.912</v>
      </c>
      <c r="J67" s="431"/>
      <c r="K67" s="477"/>
      <c r="L67" s="430"/>
      <c r="M67" s="430"/>
      <c r="N67" s="478"/>
      <c r="O67" s="480">
        <f>+P67+R67</f>
        <v>303.691</v>
      </c>
      <c r="P67" s="429">
        <v>301.191</v>
      </c>
      <c r="Q67" s="429">
        <v>289.37</v>
      </c>
      <c r="R67" s="524">
        <v>2.5</v>
      </c>
      <c r="S67" s="480">
        <f>+T67</f>
        <v>66</v>
      </c>
      <c r="T67" s="429">
        <v>66</v>
      </c>
      <c r="U67" s="429"/>
      <c r="V67" s="524"/>
    </row>
    <row r="68" spans="1:22" ht="12.75">
      <c r="A68" s="469">
        <v>59</v>
      </c>
      <c r="B68" s="492" t="s">
        <v>731</v>
      </c>
      <c r="C68" s="432">
        <f>+G68+K68+O68+S68</f>
        <v>307.132</v>
      </c>
      <c r="D68" s="429">
        <f>+H68+L68+P68+T68</f>
        <v>307.132</v>
      </c>
      <c r="E68" s="429">
        <f>+I68+M68+Q68+U68</f>
        <v>254.543</v>
      </c>
      <c r="F68" s="438"/>
      <c r="G68" s="480">
        <f>+H68</f>
        <v>168.084</v>
      </c>
      <c r="H68" s="429">
        <v>168.084</v>
      </c>
      <c r="I68" s="429">
        <v>130.17</v>
      </c>
      <c r="J68" s="431"/>
      <c r="K68" s="477"/>
      <c r="L68" s="430"/>
      <c r="M68" s="430"/>
      <c r="N68" s="478"/>
      <c r="O68" s="480">
        <f t="shared" si="8"/>
        <v>129.248</v>
      </c>
      <c r="P68" s="429">
        <v>129.248</v>
      </c>
      <c r="Q68" s="429">
        <v>124.373</v>
      </c>
      <c r="R68" s="524"/>
      <c r="S68" s="480">
        <f>+T68</f>
        <v>9.8</v>
      </c>
      <c r="T68" s="429">
        <v>9.8</v>
      </c>
      <c r="U68" s="429"/>
      <c r="V68" s="524"/>
    </row>
    <row r="69" spans="1:22" ht="12.75">
      <c r="A69" s="469">
        <v>60</v>
      </c>
      <c r="B69" s="492" t="s">
        <v>732</v>
      </c>
      <c r="C69" s="432">
        <f t="shared" si="7"/>
        <v>879.984</v>
      </c>
      <c r="D69" s="429">
        <f t="shared" si="7"/>
        <v>879.984</v>
      </c>
      <c r="E69" s="429">
        <f t="shared" si="7"/>
        <v>745.073</v>
      </c>
      <c r="F69" s="438"/>
      <c r="G69" s="480">
        <f>+H69+J69</f>
        <v>493.229</v>
      </c>
      <c r="H69" s="429">
        <v>493.229</v>
      </c>
      <c r="I69" s="429">
        <v>434.942</v>
      </c>
      <c r="J69" s="438"/>
      <c r="K69" s="477"/>
      <c r="L69" s="430"/>
      <c r="M69" s="430"/>
      <c r="N69" s="478"/>
      <c r="O69" s="480">
        <f t="shared" si="8"/>
        <v>321.805</v>
      </c>
      <c r="P69" s="429">
        <v>321.805</v>
      </c>
      <c r="Q69" s="429">
        <v>310.131</v>
      </c>
      <c r="R69" s="524"/>
      <c r="S69" s="480">
        <f>+T69+V69</f>
        <v>64.95</v>
      </c>
      <c r="T69" s="429">
        <v>64.95</v>
      </c>
      <c r="U69" s="429"/>
      <c r="V69" s="524"/>
    </row>
    <row r="70" spans="1:22" ht="12.75">
      <c r="A70" s="469">
        <v>61</v>
      </c>
      <c r="B70" s="492" t="s">
        <v>27</v>
      </c>
      <c r="C70" s="432">
        <f t="shared" si="7"/>
        <v>899.496</v>
      </c>
      <c r="D70" s="429">
        <f t="shared" si="7"/>
        <v>899.496</v>
      </c>
      <c r="E70" s="429">
        <f t="shared" si="7"/>
        <v>801.2189999999999</v>
      </c>
      <c r="F70" s="438"/>
      <c r="G70" s="480">
        <f>+H70</f>
        <v>238.943</v>
      </c>
      <c r="H70" s="429">
        <v>238.943</v>
      </c>
      <c r="I70" s="429">
        <v>187.188</v>
      </c>
      <c r="J70" s="438"/>
      <c r="K70" s="480"/>
      <c r="L70" s="429"/>
      <c r="M70" s="429"/>
      <c r="N70" s="524"/>
      <c r="O70" s="480">
        <f t="shared" si="8"/>
        <v>647.753</v>
      </c>
      <c r="P70" s="429">
        <v>647.753</v>
      </c>
      <c r="Q70" s="429">
        <v>614.031</v>
      </c>
      <c r="R70" s="524"/>
      <c r="S70" s="480">
        <f>+T70+V70</f>
        <v>12.8</v>
      </c>
      <c r="T70" s="429">
        <v>12.8</v>
      </c>
      <c r="U70" s="429"/>
      <c r="V70" s="524"/>
    </row>
    <row r="71" spans="1:22" ht="12.75">
      <c r="A71" s="469">
        <v>62</v>
      </c>
      <c r="B71" s="492" t="s">
        <v>430</v>
      </c>
      <c r="C71" s="432">
        <f t="shared" si="7"/>
        <v>105.741</v>
      </c>
      <c r="D71" s="429">
        <f t="shared" si="7"/>
        <v>105.741</v>
      </c>
      <c r="E71" s="429">
        <f t="shared" si="7"/>
        <v>96.19999999999999</v>
      </c>
      <c r="F71" s="438"/>
      <c r="G71" s="480">
        <f>+H71</f>
        <v>49.482</v>
      </c>
      <c r="H71" s="429">
        <v>49.482</v>
      </c>
      <c r="I71" s="429">
        <v>46.592</v>
      </c>
      <c r="J71" s="431"/>
      <c r="K71" s="480"/>
      <c r="L71" s="430"/>
      <c r="M71" s="430"/>
      <c r="N71" s="478"/>
      <c r="O71" s="480">
        <f t="shared" si="8"/>
        <v>51.259</v>
      </c>
      <c r="P71" s="429">
        <v>51.259</v>
      </c>
      <c r="Q71" s="429">
        <v>49.608</v>
      </c>
      <c r="R71" s="524"/>
      <c r="S71" s="480">
        <f>+T71</f>
        <v>5</v>
      </c>
      <c r="T71" s="429">
        <v>5</v>
      </c>
      <c r="U71" s="429"/>
      <c r="V71" s="524"/>
    </row>
    <row r="72" spans="1:22" ht="12.75">
      <c r="A72" s="469">
        <v>63</v>
      </c>
      <c r="B72" s="492" t="s">
        <v>52</v>
      </c>
      <c r="C72" s="432">
        <f t="shared" si="7"/>
        <v>290.36100000000005</v>
      </c>
      <c r="D72" s="429">
        <f t="shared" si="7"/>
        <v>290.36100000000005</v>
      </c>
      <c r="E72" s="429">
        <f t="shared" si="7"/>
        <v>276.383</v>
      </c>
      <c r="F72" s="438"/>
      <c r="G72" s="480">
        <f>+H72+J72</f>
        <v>66.197</v>
      </c>
      <c r="H72" s="429">
        <v>66.197</v>
      </c>
      <c r="I72" s="429">
        <v>61.99</v>
      </c>
      <c r="J72" s="438"/>
      <c r="K72" s="477"/>
      <c r="L72" s="430"/>
      <c r="M72" s="430"/>
      <c r="N72" s="478"/>
      <c r="O72" s="480">
        <f t="shared" si="8"/>
        <v>223.864</v>
      </c>
      <c r="P72" s="429">
        <v>223.864</v>
      </c>
      <c r="Q72" s="429">
        <v>214.097</v>
      </c>
      <c r="R72" s="524"/>
      <c r="S72" s="480">
        <f>+T72</f>
        <v>0.3</v>
      </c>
      <c r="T72" s="429">
        <v>0.3</v>
      </c>
      <c r="U72" s="429">
        <v>0.296</v>
      </c>
      <c r="V72" s="524"/>
    </row>
    <row r="73" spans="1:22" ht="12.75">
      <c r="A73" s="469">
        <v>64</v>
      </c>
      <c r="B73" s="492" t="s">
        <v>282</v>
      </c>
      <c r="C73" s="432">
        <f t="shared" si="7"/>
        <v>18.585</v>
      </c>
      <c r="D73" s="429">
        <f t="shared" si="7"/>
        <v>18.585</v>
      </c>
      <c r="E73" s="429">
        <f t="shared" si="7"/>
        <v>17.429000000000002</v>
      </c>
      <c r="F73" s="438"/>
      <c r="G73" s="480"/>
      <c r="H73" s="429"/>
      <c r="I73" s="429"/>
      <c r="J73" s="431"/>
      <c r="K73" s="480">
        <f>+L73</f>
        <v>0.8</v>
      </c>
      <c r="L73" s="429">
        <v>0.8</v>
      </c>
      <c r="M73" s="429">
        <v>0.789</v>
      </c>
      <c r="N73" s="478"/>
      <c r="O73" s="480">
        <f t="shared" si="8"/>
        <v>17.785</v>
      </c>
      <c r="P73" s="429">
        <v>17.785</v>
      </c>
      <c r="Q73" s="429">
        <v>16.64</v>
      </c>
      <c r="R73" s="524"/>
      <c r="S73" s="480"/>
      <c r="T73" s="429"/>
      <c r="U73" s="429"/>
      <c r="V73" s="524"/>
    </row>
    <row r="74" spans="1:22" ht="12.75">
      <c r="A74" s="469">
        <v>65</v>
      </c>
      <c r="B74" s="492" t="s">
        <v>749</v>
      </c>
      <c r="C74" s="432">
        <f t="shared" si="7"/>
        <v>1952.415</v>
      </c>
      <c r="D74" s="429">
        <f t="shared" si="7"/>
        <v>1947.415</v>
      </c>
      <c r="E74" s="429">
        <f t="shared" si="7"/>
        <v>1620.359</v>
      </c>
      <c r="F74" s="438">
        <f>+J74+N74+R74+V74</f>
        <v>5</v>
      </c>
      <c r="G74" s="480">
        <f>+H74</f>
        <v>758.297</v>
      </c>
      <c r="H74" s="429">
        <v>758.297</v>
      </c>
      <c r="I74" s="429">
        <v>552.15</v>
      </c>
      <c r="J74" s="431"/>
      <c r="K74" s="477"/>
      <c r="L74" s="430"/>
      <c r="M74" s="430"/>
      <c r="N74" s="478"/>
      <c r="O74" s="480">
        <f>P74+R74</f>
        <v>1120.118</v>
      </c>
      <c r="P74" s="429">
        <v>1120.118</v>
      </c>
      <c r="Q74" s="429">
        <v>1068.209</v>
      </c>
      <c r="R74" s="524"/>
      <c r="S74" s="480">
        <f>+T74+V74</f>
        <v>74</v>
      </c>
      <c r="T74" s="429">
        <v>69</v>
      </c>
      <c r="U74" s="429"/>
      <c r="V74" s="524">
        <v>5</v>
      </c>
    </row>
    <row r="75" spans="1:22" ht="12.75">
      <c r="A75" s="469">
        <v>66</v>
      </c>
      <c r="B75" s="492" t="s">
        <v>126</v>
      </c>
      <c r="C75" s="432">
        <f t="shared" si="7"/>
        <v>1461.0240000000001</v>
      </c>
      <c r="D75" s="429">
        <f t="shared" si="7"/>
        <v>1452.424</v>
      </c>
      <c r="E75" s="429">
        <f t="shared" si="7"/>
        <v>1284.633</v>
      </c>
      <c r="F75" s="438">
        <f>+J75+N75+R75+V75</f>
        <v>8.6</v>
      </c>
      <c r="G75" s="480">
        <f>+H75+J75</f>
        <v>427.251</v>
      </c>
      <c r="H75" s="429">
        <v>427.251</v>
      </c>
      <c r="I75" s="429">
        <v>327.071</v>
      </c>
      <c r="J75" s="438"/>
      <c r="K75" s="477"/>
      <c r="L75" s="430"/>
      <c r="M75" s="430"/>
      <c r="N75" s="478"/>
      <c r="O75" s="480">
        <f>P75+R75</f>
        <v>1015.4730000000001</v>
      </c>
      <c r="P75" s="429">
        <v>1006.873</v>
      </c>
      <c r="Q75" s="429">
        <v>957.562</v>
      </c>
      <c r="R75" s="524">
        <v>8.6</v>
      </c>
      <c r="S75" s="480">
        <f aca="true" t="shared" si="9" ref="S75:S86">+T75</f>
        <v>18.3</v>
      </c>
      <c r="T75" s="429">
        <v>18.3</v>
      </c>
      <c r="U75" s="429"/>
      <c r="V75" s="524"/>
    </row>
    <row r="76" spans="1:22" ht="12.75">
      <c r="A76" s="469">
        <v>67</v>
      </c>
      <c r="B76" s="492" t="s">
        <v>30</v>
      </c>
      <c r="C76" s="432">
        <f t="shared" si="7"/>
        <v>870.644</v>
      </c>
      <c r="D76" s="429">
        <f t="shared" si="7"/>
        <v>870.644</v>
      </c>
      <c r="E76" s="429">
        <f t="shared" si="7"/>
        <v>726.163</v>
      </c>
      <c r="F76" s="438"/>
      <c r="G76" s="480">
        <f>+H76+J76</f>
        <v>347.404</v>
      </c>
      <c r="H76" s="429">
        <v>347.404</v>
      </c>
      <c r="I76" s="429">
        <v>243.006</v>
      </c>
      <c r="J76" s="438"/>
      <c r="K76" s="477"/>
      <c r="L76" s="430"/>
      <c r="M76" s="430"/>
      <c r="N76" s="478"/>
      <c r="O76" s="480">
        <f>+P76</f>
        <v>506.24</v>
      </c>
      <c r="P76" s="429">
        <v>506.24</v>
      </c>
      <c r="Q76" s="429">
        <v>483.157</v>
      </c>
      <c r="R76" s="524"/>
      <c r="S76" s="480">
        <f t="shared" si="9"/>
        <v>17</v>
      </c>
      <c r="T76" s="429">
        <v>17</v>
      </c>
      <c r="U76" s="429"/>
      <c r="V76" s="524"/>
    </row>
    <row r="77" spans="1:22" ht="12.75">
      <c r="A77" s="469">
        <v>68</v>
      </c>
      <c r="B77" s="492" t="s">
        <v>173</v>
      </c>
      <c r="C77" s="432">
        <f>G77+K77+O77+S77</f>
        <v>49.017</v>
      </c>
      <c r="D77" s="429">
        <f>H77+L77+P77+T77</f>
        <v>49.017</v>
      </c>
      <c r="E77" s="429">
        <f>I77+M77+Q77+U77</f>
        <v>42.877</v>
      </c>
      <c r="F77" s="438"/>
      <c r="G77" s="480">
        <f>H77+J77</f>
        <v>43.017</v>
      </c>
      <c r="H77" s="429">
        <v>43.017</v>
      </c>
      <c r="I77" s="429">
        <v>41.694</v>
      </c>
      <c r="J77" s="438"/>
      <c r="K77" s="480"/>
      <c r="L77" s="429"/>
      <c r="M77" s="429"/>
      <c r="N77" s="524"/>
      <c r="O77" s="480"/>
      <c r="P77" s="429"/>
      <c r="Q77" s="429"/>
      <c r="R77" s="524"/>
      <c r="S77" s="480">
        <f t="shared" si="9"/>
        <v>6</v>
      </c>
      <c r="T77" s="429">
        <v>6</v>
      </c>
      <c r="U77" s="429">
        <v>1.183</v>
      </c>
      <c r="V77" s="524"/>
    </row>
    <row r="78" spans="1:22" ht="12.75">
      <c r="A78" s="469">
        <v>69</v>
      </c>
      <c r="B78" s="492" t="s">
        <v>31</v>
      </c>
      <c r="C78" s="432">
        <f aca="true" t="shared" si="10" ref="C78:E81">+G78+K78+O78+S78</f>
        <v>809.044</v>
      </c>
      <c r="D78" s="429">
        <f t="shared" si="10"/>
        <v>808.044</v>
      </c>
      <c r="E78" s="429">
        <f t="shared" si="10"/>
        <v>669.933</v>
      </c>
      <c r="F78" s="438">
        <f>+J78+N78+R78+V78</f>
        <v>1</v>
      </c>
      <c r="G78" s="480">
        <f>+H78</f>
        <v>318.822</v>
      </c>
      <c r="H78" s="429">
        <v>318.822</v>
      </c>
      <c r="I78" s="429">
        <v>216.253</v>
      </c>
      <c r="J78" s="431"/>
      <c r="K78" s="477"/>
      <c r="L78" s="430"/>
      <c r="M78" s="430"/>
      <c r="N78" s="478"/>
      <c r="O78" s="480">
        <f>+P78+R78</f>
        <v>474.922</v>
      </c>
      <c r="P78" s="429">
        <v>473.922</v>
      </c>
      <c r="Q78" s="429">
        <v>453.68</v>
      </c>
      <c r="R78" s="524">
        <v>1</v>
      </c>
      <c r="S78" s="480">
        <f t="shared" si="9"/>
        <v>15.3</v>
      </c>
      <c r="T78" s="429">
        <v>15.3</v>
      </c>
      <c r="U78" s="429"/>
      <c r="V78" s="524"/>
    </row>
    <row r="79" spans="1:22" ht="12.75">
      <c r="A79" s="469">
        <v>70</v>
      </c>
      <c r="B79" s="492" t="s">
        <v>431</v>
      </c>
      <c r="C79" s="432">
        <f>+G79+K79+O79+S79</f>
        <v>502.681</v>
      </c>
      <c r="D79" s="429">
        <f>+H79+L79+P79+T79</f>
        <v>502.681</v>
      </c>
      <c r="E79" s="429">
        <f>+I79+M79+Q79+U79</f>
        <v>450.53000000000003</v>
      </c>
      <c r="F79" s="438"/>
      <c r="G79" s="480">
        <f>+H79</f>
        <v>222.56</v>
      </c>
      <c r="H79" s="429">
        <v>222.56</v>
      </c>
      <c r="I79" s="429">
        <v>186.447</v>
      </c>
      <c r="J79" s="431"/>
      <c r="K79" s="477"/>
      <c r="L79" s="430"/>
      <c r="M79" s="430"/>
      <c r="N79" s="478"/>
      <c r="O79" s="480">
        <f>+P79</f>
        <v>273.121</v>
      </c>
      <c r="P79" s="429">
        <v>273.121</v>
      </c>
      <c r="Q79" s="429">
        <v>264.083</v>
      </c>
      <c r="R79" s="524"/>
      <c r="S79" s="480">
        <f t="shared" si="9"/>
        <v>7</v>
      </c>
      <c r="T79" s="429">
        <v>7</v>
      </c>
      <c r="U79" s="429"/>
      <c r="V79" s="524"/>
    </row>
    <row r="80" spans="1:22" ht="12.75">
      <c r="A80" s="469">
        <v>71</v>
      </c>
      <c r="B80" s="492" t="s">
        <v>174</v>
      </c>
      <c r="C80" s="432">
        <f t="shared" si="10"/>
        <v>214.051</v>
      </c>
      <c r="D80" s="429">
        <f t="shared" si="10"/>
        <v>214.051</v>
      </c>
      <c r="E80" s="429">
        <f t="shared" si="10"/>
        <v>171.593</v>
      </c>
      <c r="F80" s="438"/>
      <c r="G80" s="480">
        <f>+H80</f>
        <v>108.478</v>
      </c>
      <c r="H80" s="429">
        <v>108.478</v>
      </c>
      <c r="I80" s="429">
        <v>78.115</v>
      </c>
      <c r="J80" s="438"/>
      <c r="K80" s="480"/>
      <c r="L80" s="429"/>
      <c r="M80" s="429"/>
      <c r="N80" s="524"/>
      <c r="O80" s="480">
        <f>+P80</f>
        <v>96.773</v>
      </c>
      <c r="P80" s="429">
        <v>96.773</v>
      </c>
      <c r="Q80" s="429">
        <v>93.478</v>
      </c>
      <c r="R80" s="524"/>
      <c r="S80" s="480">
        <f t="shared" si="9"/>
        <v>8.8</v>
      </c>
      <c r="T80" s="429">
        <v>8.8</v>
      </c>
      <c r="U80" s="429"/>
      <c r="V80" s="524"/>
    </row>
    <row r="81" spans="1:22" ht="12.75">
      <c r="A81" s="469">
        <v>72</v>
      </c>
      <c r="B81" s="510" t="s">
        <v>130</v>
      </c>
      <c r="C81" s="432">
        <f t="shared" si="10"/>
        <v>45.826</v>
      </c>
      <c r="D81" s="429">
        <f t="shared" si="10"/>
        <v>45.826</v>
      </c>
      <c r="E81" s="429">
        <f t="shared" si="10"/>
        <v>42.765</v>
      </c>
      <c r="F81" s="438"/>
      <c r="G81" s="480">
        <f>+H81</f>
        <v>43.326</v>
      </c>
      <c r="H81" s="429">
        <v>43.326</v>
      </c>
      <c r="I81" s="429">
        <v>42.272</v>
      </c>
      <c r="J81" s="438"/>
      <c r="K81" s="480"/>
      <c r="L81" s="429"/>
      <c r="M81" s="429"/>
      <c r="N81" s="524"/>
      <c r="O81" s="480"/>
      <c r="P81" s="429"/>
      <c r="Q81" s="429"/>
      <c r="R81" s="524"/>
      <c r="S81" s="480">
        <f t="shared" si="9"/>
        <v>2.5</v>
      </c>
      <c r="T81" s="429">
        <v>2.5</v>
      </c>
      <c r="U81" s="429">
        <v>0.493</v>
      </c>
      <c r="V81" s="524"/>
    </row>
    <row r="82" spans="1:22" ht="12.75">
      <c r="A82" s="469">
        <v>73</v>
      </c>
      <c r="B82" s="492" t="s">
        <v>32</v>
      </c>
      <c r="C82" s="432">
        <f aca="true" t="shared" si="11" ref="C82:E84">G82+K82+O82+S82</f>
        <v>775.072</v>
      </c>
      <c r="D82" s="429">
        <f t="shared" si="11"/>
        <v>775.072</v>
      </c>
      <c r="E82" s="429">
        <f t="shared" si="11"/>
        <v>655.905</v>
      </c>
      <c r="F82" s="438"/>
      <c r="G82" s="480">
        <f>H82+J82</f>
        <v>292.88</v>
      </c>
      <c r="H82" s="429">
        <v>292.88</v>
      </c>
      <c r="I82" s="429">
        <v>214.534</v>
      </c>
      <c r="J82" s="438"/>
      <c r="K82" s="477"/>
      <c r="L82" s="430"/>
      <c r="M82" s="430"/>
      <c r="N82" s="478"/>
      <c r="O82" s="480">
        <f>+P82</f>
        <v>460.192</v>
      </c>
      <c r="P82" s="429">
        <v>460.192</v>
      </c>
      <c r="Q82" s="429">
        <v>441.371</v>
      </c>
      <c r="R82" s="524"/>
      <c r="S82" s="480">
        <f t="shared" si="9"/>
        <v>22</v>
      </c>
      <c r="T82" s="429">
        <v>22</v>
      </c>
      <c r="U82" s="429"/>
      <c r="V82" s="524"/>
    </row>
    <row r="83" spans="1:22" ht="12.75">
      <c r="A83" s="469">
        <v>74</v>
      </c>
      <c r="B83" s="492" t="s">
        <v>432</v>
      </c>
      <c r="C83" s="432">
        <f>+G83+K83+O83+S83</f>
        <v>259.319</v>
      </c>
      <c r="D83" s="429">
        <f>+H83+L83+P83+T83</f>
        <v>259.319</v>
      </c>
      <c r="E83" s="429">
        <f>+I83+M83+Q83+U83</f>
        <v>223.64100000000002</v>
      </c>
      <c r="F83" s="438"/>
      <c r="G83" s="480">
        <f>+H83</f>
        <v>153.714</v>
      </c>
      <c r="H83" s="429">
        <v>153.714</v>
      </c>
      <c r="I83" s="429">
        <v>130.866</v>
      </c>
      <c r="J83" s="438"/>
      <c r="K83" s="477"/>
      <c r="L83" s="430"/>
      <c r="M83" s="430"/>
      <c r="N83" s="478"/>
      <c r="O83" s="480">
        <f>+P83</f>
        <v>95.905</v>
      </c>
      <c r="P83" s="429">
        <v>95.905</v>
      </c>
      <c r="Q83" s="429">
        <v>92.775</v>
      </c>
      <c r="R83" s="524"/>
      <c r="S83" s="480">
        <f t="shared" si="9"/>
        <v>9.7</v>
      </c>
      <c r="T83" s="429">
        <v>9.7</v>
      </c>
      <c r="U83" s="429"/>
      <c r="V83" s="524"/>
    </row>
    <row r="84" spans="1:22" ht="12.75">
      <c r="A84" s="469">
        <v>75</v>
      </c>
      <c r="B84" s="492" t="s">
        <v>176</v>
      </c>
      <c r="C84" s="432">
        <f t="shared" si="11"/>
        <v>43.565</v>
      </c>
      <c r="D84" s="429">
        <f t="shared" si="11"/>
        <v>43.565</v>
      </c>
      <c r="E84" s="429">
        <f t="shared" si="11"/>
        <v>41.528</v>
      </c>
      <c r="F84" s="438"/>
      <c r="G84" s="480">
        <f>H84+J84</f>
        <v>42.065</v>
      </c>
      <c r="H84" s="429">
        <v>42.065</v>
      </c>
      <c r="I84" s="429">
        <v>41.232</v>
      </c>
      <c r="J84" s="438"/>
      <c r="K84" s="480"/>
      <c r="L84" s="429"/>
      <c r="M84" s="429"/>
      <c r="N84" s="524"/>
      <c r="O84" s="480"/>
      <c r="P84" s="429"/>
      <c r="Q84" s="429"/>
      <c r="R84" s="524"/>
      <c r="S84" s="480">
        <f t="shared" si="9"/>
        <v>1.5</v>
      </c>
      <c r="T84" s="429">
        <v>1.5</v>
      </c>
      <c r="U84" s="429">
        <v>0.296</v>
      </c>
      <c r="V84" s="524"/>
    </row>
    <row r="85" spans="1:22" ht="12.75">
      <c r="A85" s="469">
        <v>76</v>
      </c>
      <c r="B85" s="492" t="s">
        <v>132</v>
      </c>
      <c r="C85" s="432">
        <f aca="true" t="shared" si="12" ref="C85:E93">+G85+K85+O85+S85</f>
        <v>922.312</v>
      </c>
      <c r="D85" s="429">
        <f t="shared" si="12"/>
        <v>922.312</v>
      </c>
      <c r="E85" s="429">
        <f t="shared" si="12"/>
        <v>731.9169999999999</v>
      </c>
      <c r="F85" s="438"/>
      <c r="G85" s="480">
        <f>+H85</f>
        <v>404.002</v>
      </c>
      <c r="H85" s="429">
        <v>404.002</v>
      </c>
      <c r="I85" s="429">
        <v>255.265</v>
      </c>
      <c r="J85" s="431"/>
      <c r="K85" s="477"/>
      <c r="L85" s="430"/>
      <c r="M85" s="430"/>
      <c r="N85" s="478"/>
      <c r="O85" s="480">
        <f>+P85</f>
        <v>501.45</v>
      </c>
      <c r="P85" s="429">
        <v>501.45</v>
      </c>
      <c r="Q85" s="429">
        <v>476.652</v>
      </c>
      <c r="R85" s="478"/>
      <c r="S85" s="480">
        <f t="shared" si="9"/>
        <v>16.86</v>
      </c>
      <c r="T85" s="429">
        <v>16.86</v>
      </c>
      <c r="U85" s="429"/>
      <c r="V85" s="524"/>
    </row>
    <row r="86" spans="1:22" ht="12.75">
      <c r="A86" s="469">
        <v>77</v>
      </c>
      <c r="B86" s="492" t="s">
        <v>46</v>
      </c>
      <c r="C86" s="432">
        <f t="shared" si="12"/>
        <v>411.679</v>
      </c>
      <c r="D86" s="429">
        <f t="shared" si="12"/>
        <v>411.679</v>
      </c>
      <c r="E86" s="429">
        <f t="shared" si="12"/>
        <v>349.81</v>
      </c>
      <c r="F86" s="438"/>
      <c r="G86" s="480">
        <f>+H86+J86</f>
        <v>62.283</v>
      </c>
      <c r="H86" s="429">
        <v>62.283</v>
      </c>
      <c r="I86" s="429">
        <v>14.686</v>
      </c>
      <c r="J86" s="438"/>
      <c r="K86" s="480">
        <f>L86+N86</f>
        <v>122.2</v>
      </c>
      <c r="L86" s="429">
        <v>122.2</v>
      </c>
      <c r="M86" s="429">
        <v>119.511</v>
      </c>
      <c r="N86" s="524"/>
      <c r="O86" s="480">
        <f>+P86</f>
        <v>221.196</v>
      </c>
      <c r="P86" s="429">
        <v>221.196</v>
      </c>
      <c r="Q86" s="429">
        <v>215.613</v>
      </c>
      <c r="R86" s="524"/>
      <c r="S86" s="480">
        <f t="shared" si="9"/>
        <v>6</v>
      </c>
      <c r="T86" s="429">
        <v>6</v>
      </c>
      <c r="U86" s="429"/>
      <c r="V86" s="524"/>
    </row>
    <row r="87" spans="1:22" ht="12.75">
      <c r="A87" s="469">
        <v>78</v>
      </c>
      <c r="B87" s="492" t="s">
        <v>133</v>
      </c>
      <c r="C87" s="432">
        <f t="shared" si="12"/>
        <v>522.731</v>
      </c>
      <c r="D87" s="429">
        <f t="shared" si="12"/>
        <v>522.731</v>
      </c>
      <c r="E87" s="429">
        <f t="shared" si="12"/>
        <v>481.07199999999995</v>
      </c>
      <c r="F87" s="438"/>
      <c r="G87" s="480">
        <f aca="true" t="shared" si="13" ref="G87:G95">+H87</f>
        <v>470.831</v>
      </c>
      <c r="H87" s="429">
        <v>470.831</v>
      </c>
      <c r="I87" s="429">
        <v>453.768</v>
      </c>
      <c r="J87" s="431"/>
      <c r="K87" s="480"/>
      <c r="L87" s="429"/>
      <c r="M87" s="429"/>
      <c r="N87" s="478"/>
      <c r="O87" s="480">
        <f>+P87</f>
        <v>21.9</v>
      </c>
      <c r="P87" s="429">
        <v>21.9</v>
      </c>
      <c r="Q87" s="429">
        <v>21.587</v>
      </c>
      <c r="R87" s="524"/>
      <c r="S87" s="480">
        <f>+T87+V87</f>
        <v>30</v>
      </c>
      <c r="T87" s="429">
        <v>30</v>
      </c>
      <c r="U87" s="429">
        <v>5.717</v>
      </c>
      <c r="V87" s="524"/>
    </row>
    <row r="88" spans="1:22" ht="12.75">
      <c r="A88" s="469">
        <v>79</v>
      </c>
      <c r="B88" s="492" t="s">
        <v>434</v>
      </c>
      <c r="C88" s="432">
        <f t="shared" si="12"/>
        <v>169.057</v>
      </c>
      <c r="D88" s="429">
        <f t="shared" si="12"/>
        <v>169.057</v>
      </c>
      <c r="E88" s="429">
        <f t="shared" si="12"/>
        <v>155.237</v>
      </c>
      <c r="F88" s="438"/>
      <c r="G88" s="480">
        <f t="shared" si="13"/>
        <v>143.357</v>
      </c>
      <c r="H88" s="429">
        <v>143.357</v>
      </c>
      <c r="I88" s="429">
        <v>140.156</v>
      </c>
      <c r="J88" s="431"/>
      <c r="K88" s="477"/>
      <c r="L88" s="430"/>
      <c r="M88" s="430"/>
      <c r="N88" s="478"/>
      <c r="O88" s="480">
        <f>+P88</f>
        <v>12.7</v>
      </c>
      <c r="P88" s="429">
        <v>12.7</v>
      </c>
      <c r="Q88" s="429">
        <v>12.518</v>
      </c>
      <c r="R88" s="524"/>
      <c r="S88" s="480">
        <f aca="true" t="shared" si="14" ref="S88:S94">T88+V88</f>
        <v>13</v>
      </c>
      <c r="T88" s="429">
        <v>13</v>
      </c>
      <c r="U88" s="429">
        <v>2.563</v>
      </c>
      <c r="V88" s="524"/>
    </row>
    <row r="89" spans="1:22" ht="12.75">
      <c r="A89" s="469">
        <v>80</v>
      </c>
      <c r="B89" s="492" t="s">
        <v>433</v>
      </c>
      <c r="C89" s="432">
        <f t="shared" si="12"/>
        <v>245.25400000000002</v>
      </c>
      <c r="D89" s="429">
        <f t="shared" si="12"/>
        <v>245.25400000000002</v>
      </c>
      <c r="E89" s="429">
        <f t="shared" si="12"/>
        <v>223.30399999999997</v>
      </c>
      <c r="F89" s="438"/>
      <c r="G89" s="480">
        <f>+H89</f>
        <v>230.145</v>
      </c>
      <c r="H89" s="429">
        <v>230.145</v>
      </c>
      <c r="I89" s="429">
        <v>215.527</v>
      </c>
      <c r="J89" s="431"/>
      <c r="K89" s="998"/>
      <c r="L89" s="999"/>
      <c r="M89" s="999"/>
      <c r="N89" s="478"/>
      <c r="O89" s="480">
        <f>+P89</f>
        <v>6.809</v>
      </c>
      <c r="P89" s="429">
        <v>6.809</v>
      </c>
      <c r="Q89" s="429">
        <v>6.712</v>
      </c>
      <c r="R89" s="524"/>
      <c r="S89" s="480">
        <f t="shared" si="14"/>
        <v>8.3</v>
      </c>
      <c r="T89" s="429">
        <v>8.3</v>
      </c>
      <c r="U89" s="429">
        <v>1.065</v>
      </c>
      <c r="V89" s="524"/>
    </row>
    <row r="90" spans="1:22" ht="12.75">
      <c r="A90" s="469">
        <v>81</v>
      </c>
      <c r="B90" s="492" t="s">
        <v>34</v>
      </c>
      <c r="C90" s="432">
        <f t="shared" si="12"/>
        <v>136.311</v>
      </c>
      <c r="D90" s="429">
        <f t="shared" si="12"/>
        <v>136.311</v>
      </c>
      <c r="E90" s="429">
        <f t="shared" si="12"/>
        <v>103.524</v>
      </c>
      <c r="F90" s="438"/>
      <c r="G90" s="480">
        <f t="shared" si="13"/>
        <v>113.311</v>
      </c>
      <c r="H90" s="429">
        <v>113.311</v>
      </c>
      <c r="I90" s="429">
        <v>103.524</v>
      </c>
      <c r="J90" s="431"/>
      <c r="K90" s="996"/>
      <c r="L90" s="997"/>
      <c r="M90" s="997"/>
      <c r="N90" s="478"/>
      <c r="O90" s="480"/>
      <c r="P90" s="429"/>
      <c r="Q90" s="429"/>
      <c r="R90" s="524"/>
      <c r="S90" s="480">
        <f t="shared" si="14"/>
        <v>23</v>
      </c>
      <c r="T90" s="429">
        <v>23</v>
      </c>
      <c r="U90" s="429"/>
      <c r="V90" s="524"/>
    </row>
    <row r="91" spans="1:22" ht="12.75">
      <c r="A91" s="469">
        <v>82</v>
      </c>
      <c r="B91" s="492" t="s">
        <v>177</v>
      </c>
      <c r="C91" s="432">
        <f t="shared" si="12"/>
        <v>120.02199999999999</v>
      </c>
      <c r="D91" s="429">
        <f t="shared" si="12"/>
        <v>120.02199999999999</v>
      </c>
      <c r="E91" s="429">
        <f t="shared" si="12"/>
        <v>114.995</v>
      </c>
      <c r="F91" s="438"/>
      <c r="G91" s="480">
        <f t="shared" si="13"/>
        <v>47.986</v>
      </c>
      <c r="H91" s="429">
        <v>47.986</v>
      </c>
      <c r="I91" s="429">
        <v>44.481</v>
      </c>
      <c r="J91" s="431"/>
      <c r="K91" s="477"/>
      <c r="L91" s="430"/>
      <c r="M91" s="430"/>
      <c r="N91" s="478"/>
      <c r="O91" s="480">
        <f>+P91</f>
        <v>71.536</v>
      </c>
      <c r="P91" s="429">
        <v>71.536</v>
      </c>
      <c r="Q91" s="429">
        <v>70.514</v>
      </c>
      <c r="R91" s="524"/>
      <c r="S91" s="480">
        <f t="shared" si="14"/>
        <v>0.5</v>
      </c>
      <c r="T91" s="429">
        <v>0.5</v>
      </c>
      <c r="U91" s="429"/>
      <c r="V91" s="524"/>
    </row>
    <row r="92" spans="1:22" ht="12.75">
      <c r="A92" s="469">
        <v>83</v>
      </c>
      <c r="B92" s="492" t="s">
        <v>134</v>
      </c>
      <c r="C92" s="432">
        <f t="shared" si="12"/>
        <v>338.976</v>
      </c>
      <c r="D92" s="429">
        <f t="shared" si="12"/>
        <v>338.976</v>
      </c>
      <c r="E92" s="429">
        <f t="shared" si="12"/>
        <v>294.316</v>
      </c>
      <c r="F92" s="438"/>
      <c r="G92" s="480">
        <f t="shared" si="13"/>
        <v>226.542</v>
      </c>
      <c r="H92" s="429">
        <v>226.542</v>
      </c>
      <c r="I92" s="429">
        <v>199.01</v>
      </c>
      <c r="J92" s="431"/>
      <c r="K92" s="998"/>
      <c r="L92" s="999"/>
      <c r="M92" s="999"/>
      <c r="N92" s="478"/>
      <c r="O92" s="480">
        <f>+P92</f>
        <v>98.434</v>
      </c>
      <c r="P92" s="429">
        <v>98.434</v>
      </c>
      <c r="Q92" s="429">
        <v>94.695</v>
      </c>
      <c r="R92" s="524"/>
      <c r="S92" s="480">
        <f t="shared" si="14"/>
        <v>14</v>
      </c>
      <c r="T92" s="429">
        <v>14</v>
      </c>
      <c r="U92" s="429">
        <v>0.611</v>
      </c>
      <c r="V92" s="524"/>
    </row>
    <row r="93" spans="1:22" ht="12.75">
      <c r="A93" s="469">
        <v>84</v>
      </c>
      <c r="B93" s="492" t="s">
        <v>252</v>
      </c>
      <c r="C93" s="435">
        <f t="shared" si="12"/>
        <v>275.311</v>
      </c>
      <c r="D93" s="429">
        <f t="shared" si="12"/>
        <v>275.311</v>
      </c>
      <c r="E93" s="432">
        <f t="shared" si="12"/>
        <v>242.69</v>
      </c>
      <c r="F93" s="438"/>
      <c r="G93" s="480">
        <f t="shared" si="13"/>
        <v>179.03</v>
      </c>
      <c r="H93" s="429">
        <v>179.03</v>
      </c>
      <c r="I93" s="429">
        <v>156.461</v>
      </c>
      <c r="J93" s="431"/>
      <c r="K93" s="477"/>
      <c r="L93" s="430"/>
      <c r="M93" s="430"/>
      <c r="N93" s="478"/>
      <c r="O93" s="480">
        <f>+P93</f>
        <v>89.081</v>
      </c>
      <c r="P93" s="429">
        <v>89.081</v>
      </c>
      <c r="Q93" s="429">
        <v>86.229</v>
      </c>
      <c r="R93" s="524"/>
      <c r="S93" s="480">
        <f t="shared" si="14"/>
        <v>7.2</v>
      </c>
      <c r="T93" s="429">
        <v>7.2</v>
      </c>
      <c r="U93" s="429"/>
      <c r="V93" s="524"/>
    </row>
    <row r="94" spans="1:22" ht="12.75">
      <c r="A94" s="650">
        <v>85</v>
      </c>
      <c r="B94" s="651" t="s">
        <v>10</v>
      </c>
      <c r="C94" s="652">
        <f>G94+K94+O94+S94</f>
        <v>472.88</v>
      </c>
      <c r="D94" s="653">
        <f>H94+L94+P94+T94</f>
        <v>472.88</v>
      </c>
      <c r="E94" s="653">
        <f>I94+M94+Q94+U94</f>
        <v>358.278</v>
      </c>
      <c r="F94" s="653"/>
      <c r="G94" s="654">
        <f>+H94+J94</f>
        <v>437.88</v>
      </c>
      <c r="H94" s="653">
        <v>437.88</v>
      </c>
      <c r="I94" s="653">
        <v>340.338</v>
      </c>
      <c r="J94" s="820"/>
      <c r="K94" s="998"/>
      <c r="L94" s="999"/>
      <c r="M94" s="999"/>
      <c r="N94" s="823"/>
      <c r="O94" s="654">
        <f>+P94</f>
        <v>14</v>
      </c>
      <c r="P94" s="653">
        <v>14</v>
      </c>
      <c r="Q94" s="653">
        <v>13.8</v>
      </c>
      <c r="R94" s="655"/>
      <c r="S94" s="654">
        <f t="shared" si="14"/>
        <v>21</v>
      </c>
      <c r="T94" s="653">
        <v>21</v>
      </c>
      <c r="U94" s="653">
        <v>4.14</v>
      </c>
      <c r="V94" s="655"/>
    </row>
    <row r="95" spans="1:22" ht="12.75">
      <c r="A95" s="650">
        <v>86</v>
      </c>
      <c r="B95" s="656" t="s">
        <v>396</v>
      </c>
      <c r="C95" s="657">
        <f aca="true" t="shared" si="15" ref="C95:D116">G95+K95+O95+S95</f>
        <v>53</v>
      </c>
      <c r="D95" s="658">
        <f t="shared" si="15"/>
        <v>53</v>
      </c>
      <c r="E95" s="658"/>
      <c r="F95" s="659"/>
      <c r="G95" s="660">
        <f t="shared" si="13"/>
        <v>53</v>
      </c>
      <c r="H95" s="658">
        <v>53</v>
      </c>
      <c r="I95" s="653"/>
      <c r="J95" s="820"/>
      <c r="K95" s="824"/>
      <c r="L95" s="649"/>
      <c r="M95" s="649"/>
      <c r="N95" s="823"/>
      <c r="O95" s="654"/>
      <c r="P95" s="653"/>
      <c r="Q95" s="653"/>
      <c r="R95" s="655"/>
      <c r="S95" s="654"/>
      <c r="T95" s="653"/>
      <c r="U95" s="653"/>
      <c r="V95" s="655"/>
    </row>
    <row r="96" spans="1:22" ht="12.75">
      <c r="A96" s="469">
        <v>87</v>
      </c>
      <c r="B96" s="492" t="s">
        <v>12</v>
      </c>
      <c r="C96" s="432">
        <f t="shared" si="15"/>
        <v>9.433</v>
      </c>
      <c r="D96" s="429">
        <f t="shared" si="15"/>
        <v>9.433</v>
      </c>
      <c r="E96" s="429">
        <f aca="true" t="shared" si="16" ref="E96:E101">I96+M96+Q96+U96</f>
        <v>5.257</v>
      </c>
      <c r="F96" s="438"/>
      <c r="G96" s="480">
        <f>H96+J96</f>
        <v>9.433</v>
      </c>
      <c r="H96" s="429">
        <v>9.433</v>
      </c>
      <c r="I96" s="429">
        <v>5.257</v>
      </c>
      <c r="J96" s="441"/>
      <c r="K96" s="477"/>
      <c r="L96" s="430"/>
      <c r="M96" s="430"/>
      <c r="N96" s="478"/>
      <c r="O96" s="480"/>
      <c r="P96" s="429"/>
      <c r="Q96" s="429"/>
      <c r="R96" s="524"/>
      <c r="S96" s="480"/>
      <c r="T96" s="429"/>
      <c r="U96" s="429"/>
      <c r="V96" s="524"/>
    </row>
    <row r="97" spans="1:22" ht="12.75">
      <c r="A97" s="469">
        <v>88</v>
      </c>
      <c r="B97" s="492" t="s">
        <v>13</v>
      </c>
      <c r="C97" s="432">
        <f t="shared" si="15"/>
        <v>38.558</v>
      </c>
      <c r="D97" s="429">
        <f t="shared" si="15"/>
        <v>38.558</v>
      </c>
      <c r="E97" s="429">
        <f t="shared" si="16"/>
        <v>28.252</v>
      </c>
      <c r="F97" s="438"/>
      <c r="G97" s="480">
        <f>H97+J97</f>
        <v>38.558</v>
      </c>
      <c r="H97" s="429">
        <v>38.558</v>
      </c>
      <c r="I97" s="429">
        <v>28.252</v>
      </c>
      <c r="J97" s="441"/>
      <c r="K97" s="477"/>
      <c r="L97" s="430"/>
      <c r="M97" s="430"/>
      <c r="N97" s="478"/>
      <c r="O97" s="480"/>
      <c r="P97" s="429"/>
      <c r="Q97" s="429"/>
      <c r="R97" s="524"/>
      <c r="S97" s="480"/>
      <c r="T97" s="429"/>
      <c r="U97" s="429"/>
      <c r="V97" s="524"/>
    </row>
    <row r="98" spans="1:22" ht="12.75">
      <c r="A98" s="469">
        <v>89</v>
      </c>
      <c r="B98" s="492" t="s">
        <v>14</v>
      </c>
      <c r="C98" s="432">
        <f t="shared" si="15"/>
        <v>14.757</v>
      </c>
      <c r="D98" s="429">
        <f t="shared" si="15"/>
        <v>14.757</v>
      </c>
      <c r="E98" s="429">
        <f t="shared" si="16"/>
        <v>10.117</v>
      </c>
      <c r="F98" s="438"/>
      <c r="G98" s="480">
        <f>H98+J98</f>
        <v>14.757</v>
      </c>
      <c r="H98" s="429">
        <v>14.757</v>
      </c>
      <c r="I98" s="429">
        <v>10.117</v>
      </c>
      <c r="J98" s="438"/>
      <c r="K98" s="477"/>
      <c r="L98" s="430"/>
      <c r="M98" s="430"/>
      <c r="N98" s="478"/>
      <c r="O98" s="480"/>
      <c r="P98" s="429"/>
      <c r="Q98" s="429"/>
      <c r="R98" s="524"/>
      <c r="S98" s="477"/>
      <c r="T98" s="427"/>
      <c r="U98" s="427"/>
      <c r="V98" s="525"/>
    </row>
    <row r="99" spans="1:22" ht="12.75">
      <c r="A99" s="469">
        <v>90</v>
      </c>
      <c r="B99" s="492" t="s">
        <v>15</v>
      </c>
      <c r="C99" s="432">
        <f t="shared" si="15"/>
        <v>12.904</v>
      </c>
      <c r="D99" s="429">
        <f t="shared" si="15"/>
        <v>12.904</v>
      </c>
      <c r="E99" s="429">
        <f t="shared" si="16"/>
        <v>9.869</v>
      </c>
      <c r="F99" s="438"/>
      <c r="G99" s="480">
        <f>H99+J99</f>
        <v>12.904</v>
      </c>
      <c r="H99" s="429">
        <v>12.904</v>
      </c>
      <c r="I99" s="429">
        <v>9.869</v>
      </c>
      <c r="J99" s="441"/>
      <c r="K99" s="477"/>
      <c r="L99" s="430"/>
      <c r="M99" s="430"/>
      <c r="N99" s="478"/>
      <c r="O99" s="480"/>
      <c r="P99" s="429"/>
      <c r="Q99" s="429"/>
      <c r="R99" s="524"/>
      <c r="S99" s="477"/>
      <c r="T99" s="427"/>
      <c r="U99" s="427"/>
      <c r="V99" s="525"/>
    </row>
    <row r="100" spans="1:22" ht="13.5" thickBot="1">
      <c r="A100" s="495">
        <v>91</v>
      </c>
      <c r="B100" s="492" t="s">
        <v>16</v>
      </c>
      <c r="C100" s="442">
        <f t="shared" si="15"/>
        <v>11.963</v>
      </c>
      <c r="D100" s="433">
        <f t="shared" si="15"/>
        <v>11.963</v>
      </c>
      <c r="E100" s="433">
        <f t="shared" si="16"/>
        <v>8.652</v>
      </c>
      <c r="F100" s="443"/>
      <c r="G100" s="532">
        <f>H100+J100</f>
        <v>11.963</v>
      </c>
      <c r="H100" s="433">
        <v>11.963</v>
      </c>
      <c r="I100" s="433">
        <v>8.652</v>
      </c>
      <c r="J100" s="445"/>
      <c r="K100" s="490"/>
      <c r="L100" s="454"/>
      <c r="M100" s="454"/>
      <c r="N100" s="484"/>
      <c r="O100" s="526"/>
      <c r="P100" s="444"/>
      <c r="Q100" s="444"/>
      <c r="R100" s="540"/>
      <c r="S100" s="490"/>
      <c r="T100" s="481"/>
      <c r="U100" s="481"/>
      <c r="V100" s="533"/>
    </row>
    <row r="101" spans="1:22" ht="48" customHeight="1" thickBot="1">
      <c r="A101" s="493">
        <v>92</v>
      </c>
      <c r="B101" s="509" t="s">
        <v>397</v>
      </c>
      <c r="C101" s="635">
        <f t="shared" si="15"/>
        <v>2996.5780000000004</v>
      </c>
      <c r="D101" s="446">
        <f t="shared" si="15"/>
        <v>2990.4780000000005</v>
      </c>
      <c r="E101" s="446">
        <f t="shared" si="16"/>
        <v>2237.542</v>
      </c>
      <c r="F101" s="636">
        <f>J101+N101+R101+V101</f>
        <v>6.1</v>
      </c>
      <c r="G101" s="465">
        <f>G102+G105+SUM(G113:G129)</f>
        <v>2742.5770000000007</v>
      </c>
      <c r="H101" s="414">
        <f>H102+H105+SUM(H113:H129)</f>
        <v>2742.5770000000007</v>
      </c>
      <c r="I101" s="414">
        <f>I102+I105+SUM(I113:I129)</f>
        <v>2229.808</v>
      </c>
      <c r="J101" s="643"/>
      <c r="K101" s="413">
        <f>K115</f>
        <v>32.741</v>
      </c>
      <c r="L101" s="414">
        <f>L115</f>
        <v>32.741</v>
      </c>
      <c r="M101" s="769"/>
      <c r="N101" s="646"/>
      <c r="O101" s="547"/>
      <c r="P101" s="452"/>
      <c r="Q101" s="452"/>
      <c r="R101" s="548"/>
      <c r="S101" s="413">
        <f>S102+SUM(S113:S129)</f>
        <v>221.25999999999996</v>
      </c>
      <c r="T101" s="414">
        <f>T102+SUM(T113:T129)</f>
        <v>215.15999999999994</v>
      </c>
      <c r="U101" s="414">
        <f>U102+SUM(U113:U129)</f>
        <v>7.734</v>
      </c>
      <c r="V101" s="416">
        <f>V102+SUM(V113:V129)</f>
        <v>6.1</v>
      </c>
    </row>
    <row r="102" spans="1:22" ht="12.75" customHeight="1">
      <c r="A102" s="466">
        <v>93</v>
      </c>
      <c r="B102" s="630" t="s">
        <v>464</v>
      </c>
      <c r="C102" s="472">
        <f t="shared" si="15"/>
        <v>21</v>
      </c>
      <c r="D102" s="473">
        <f t="shared" si="15"/>
        <v>21</v>
      </c>
      <c r="E102" s="473"/>
      <c r="F102" s="639"/>
      <c r="G102" s="421">
        <f>SUM(G103+G104)</f>
        <v>21</v>
      </c>
      <c r="H102" s="421">
        <f>SUM(H103+H104)</f>
        <v>21</v>
      </c>
      <c r="I102" s="421"/>
      <c r="J102" s="450"/>
      <c r="K102" s="549"/>
      <c r="L102" s="451"/>
      <c r="M102" s="451"/>
      <c r="N102" s="534"/>
      <c r="O102" s="549"/>
      <c r="P102" s="451"/>
      <c r="Q102" s="451"/>
      <c r="R102" s="534"/>
      <c r="S102" s="549"/>
      <c r="T102" s="451"/>
      <c r="U102" s="451"/>
      <c r="V102" s="534"/>
    </row>
    <row r="103" spans="1:22" ht="12.75">
      <c r="A103" s="466">
        <v>94</v>
      </c>
      <c r="B103" s="631" t="s">
        <v>398</v>
      </c>
      <c r="C103" s="29">
        <f t="shared" si="15"/>
        <v>20</v>
      </c>
      <c r="D103" s="48">
        <f t="shared" si="15"/>
        <v>20</v>
      </c>
      <c r="E103" s="32"/>
      <c r="F103" s="45"/>
      <c r="G103" s="609">
        <f>H103+J103</f>
        <v>20</v>
      </c>
      <c r="H103" s="211">
        <v>20</v>
      </c>
      <c r="I103" s="421"/>
      <c r="J103" s="450"/>
      <c r="K103" s="549"/>
      <c r="L103" s="451"/>
      <c r="M103" s="451"/>
      <c r="N103" s="534"/>
      <c r="O103" s="549"/>
      <c r="P103" s="451"/>
      <c r="Q103" s="451"/>
      <c r="R103" s="534"/>
      <c r="S103" s="549"/>
      <c r="T103" s="451"/>
      <c r="U103" s="451"/>
      <c r="V103" s="534"/>
    </row>
    <row r="104" spans="1:22" ht="12.75">
      <c r="A104" s="466">
        <v>95</v>
      </c>
      <c r="B104" s="631" t="s">
        <v>399</v>
      </c>
      <c r="C104" s="29">
        <f t="shared" si="15"/>
        <v>1</v>
      </c>
      <c r="D104" s="48">
        <f t="shared" si="15"/>
        <v>1</v>
      </c>
      <c r="E104" s="32"/>
      <c r="F104" s="45"/>
      <c r="G104" s="609">
        <f>H104+J104</f>
        <v>1</v>
      </c>
      <c r="H104" s="211">
        <v>1</v>
      </c>
      <c r="I104" s="421"/>
      <c r="J104" s="450"/>
      <c r="K104" s="549"/>
      <c r="L104" s="451"/>
      <c r="M104" s="451"/>
      <c r="N104" s="534"/>
      <c r="O104" s="549"/>
      <c r="P104" s="451"/>
      <c r="Q104" s="451"/>
      <c r="R104" s="534"/>
      <c r="S104" s="549"/>
      <c r="T104" s="451"/>
      <c r="U104" s="451"/>
      <c r="V104" s="534"/>
    </row>
    <row r="105" spans="1:22" ht="12.75">
      <c r="A105" s="466">
        <v>96</v>
      </c>
      <c r="B105" s="770" t="s">
        <v>452</v>
      </c>
      <c r="C105" s="40">
        <f t="shared" si="15"/>
        <v>124.25</v>
      </c>
      <c r="D105" s="36">
        <f t="shared" si="15"/>
        <v>124.25</v>
      </c>
      <c r="E105" s="48"/>
      <c r="F105" s="45"/>
      <c r="G105" s="662">
        <f>SUM(G106:G112)</f>
        <v>124.25</v>
      </c>
      <c r="H105" s="16">
        <f>SUM(H106:H112)</f>
        <v>124.25</v>
      </c>
      <c r="I105" s="421"/>
      <c r="J105" s="450"/>
      <c r="K105" s="549"/>
      <c r="L105" s="451"/>
      <c r="M105" s="451"/>
      <c r="N105" s="534"/>
      <c r="O105" s="549"/>
      <c r="P105" s="451"/>
      <c r="Q105" s="451"/>
      <c r="R105" s="534"/>
      <c r="S105" s="549"/>
      <c r="T105" s="451"/>
      <c r="U105" s="451"/>
      <c r="V105" s="534"/>
    </row>
    <row r="106" spans="1:22" ht="12.75">
      <c r="A106" s="469">
        <v>97</v>
      </c>
      <c r="B106" s="788" t="s">
        <v>86</v>
      </c>
      <c r="C106" s="29">
        <f t="shared" si="15"/>
        <v>11</v>
      </c>
      <c r="D106" s="48">
        <f t="shared" si="15"/>
        <v>11</v>
      </c>
      <c r="E106" s="48"/>
      <c r="F106" s="45"/>
      <c r="G106" s="609">
        <f aca="true" t="shared" si="17" ref="G106:G112">H106+J106</f>
        <v>11</v>
      </c>
      <c r="H106" s="211">
        <v>11</v>
      </c>
      <c r="I106" s="430"/>
      <c r="J106" s="431"/>
      <c r="K106" s="477"/>
      <c r="L106" s="430"/>
      <c r="M106" s="430"/>
      <c r="N106" s="478"/>
      <c r="O106" s="477"/>
      <c r="P106" s="430"/>
      <c r="Q106" s="430"/>
      <c r="R106" s="478"/>
      <c r="S106" s="477"/>
      <c r="T106" s="430"/>
      <c r="U106" s="430"/>
      <c r="V106" s="478"/>
    </row>
    <row r="107" spans="1:22" ht="12.75">
      <c r="A107" s="469">
        <v>98</v>
      </c>
      <c r="B107" s="788" t="s">
        <v>455</v>
      </c>
      <c r="C107" s="29">
        <f t="shared" si="15"/>
        <v>56</v>
      </c>
      <c r="D107" s="48">
        <f t="shared" si="15"/>
        <v>56</v>
      </c>
      <c r="E107" s="48"/>
      <c r="F107" s="45"/>
      <c r="G107" s="609">
        <f t="shared" si="17"/>
        <v>56</v>
      </c>
      <c r="H107" s="211">
        <v>56</v>
      </c>
      <c r="I107" s="430"/>
      <c r="J107" s="431"/>
      <c r="K107" s="477"/>
      <c r="L107" s="430"/>
      <c r="M107" s="430"/>
      <c r="N107" s="478"/>
      <c r="O107" s="477"/>
      <c r="P107" s="430"/>
      <c r="Q107" s="430"/>
      <c r="R107" s="478"/>
      <c r="S107" s="477"/>
      <c r="T107" s="430"/>
      <c r="U107" s="430"/>
      <c r="V107" s="478"/>
    </row>
    <row r="108" spans="1:22" ht="12.75">
      <c r="A108" s="469">
        <v>99</v>
      </c>
      <c r="B108" s="694" t="s">
        <v>87</v>
      </c>
      <c r="C108" s="29">
        <f t="shared" si="15"/>
        <v>4</v>
      </c>
      <c r="D108" s="48">
        <f t="shared" si="15"/>
        <v>4</v>
      </c>
      <c r="E108" s="48"/>
      <c r="F108" s="45"/>
      <c r="G108" s="609">
        <f t="shared" si="17"/>
        <v>4</v>
      </c>
      <c r="H108" s="211">
        <v>4</v>
      </c>
      <c r="I108" s="430"/>
      <c r="J108" s="431"/>
      <c r="K108" s="477"/>
      <c r="L108" s="430"/>
      <c r="M108" s="430"/>
      <c r="N108" s="478"/>
      <c r="O108" s="477"/>
      <c r="P108" s="430"/>
      <c r="Q108" s="430"/>
      <c r="R108" s="478"/>
      <c r="S108" s="477"/>
      <c r="T108" s="430"/>
      <c r="U108" s="430"/>
      <c r="V108" s="478"/>
    </row>
    <row r="109" spans="1:22" ht="12.75">
      <c r="A109" s="469">
        <v>100</v>
      </c>
      <c r="B109" s="773" t="s">
        <v>456</v>
      </c>
      <c r="C109" s="164">
        <f t="shared" si="15"/>
        <v>30</v>
      </c>
      <c r="D109" s="222">
        <f t="shared" si="15"/>
        <v>30</v>
      </c>
      <c r="E109" s="222"/>
      <c r="F109" s="224"/>
      <c r="G109" s="221">
        <f t="shared" si="17"/>
        <v>30</v>
      </c>
      <c r="H109" s="400">
        <v>30</v>
      </c>
      <c r="I109" s="430"/>
      <c r="J109" s="431"/>
      <c r="K109" s="477"/>
      <c r="L109" s="430"/>
      <c r="M109" s="430"/>
      <c r="N109" s="478"/>
      <c r="O109" s="477"/>
      <c r="P109" s="430"/>
      <c r="Q109" s="430"/>
      <c r="R109" s="478"/>
      <c r="S109" s="477"/>
      <c r="T109" s="430"/>
      <c r="U109" s="430"/>
      <c r="V109" s="478"/>
    </row>
    <row r="110" spans="1:22" ht="25.5">
      <c r="A110" s="469">
        <v>101</v>
      </c>
      <c r="B110" s="773" t="s">
        <v>459</v>
      </c>
      <c r="C110" s="164">
        <f t="shared" si="15"/>
        <v>6</v>
      </c>
      <c r="D110" s="222">
        <f t="shared" si="15"/>
        <v>6</v>
      </c>
      <c r="E110" s="222"/>
      <c r="F110" s="224"/>
      <c r="G110" s="221">
        <f t="shared" si="17"/>
        <v>6</v>
      </c>
      <c r="H110" s="400">
        <v>6</v>
      </c>
      <c r="I110" s="430"/>
      <c r="J110" s="431"/>
      <c r="K110" s="477"/>
      <c r="L110" s="430"/>
      <c r="M110" s="430"/>
      <c r="N110" s="478"/>
      <c r="O110" s="477"/>
      <c r="P110" s="430"/>
      <c r="Q110" s="430"/>
      <c r="R110" s="478"/>
      <c r="S110" s="477"/>
      <c r="T110" s="430"/>
      <c r="U110" s="430"/>
      <c r="V110" s="478"/>
    </row>
    <row r="111" spans="1:22" ht="12.75">
      <c r="A111" s="469">
        <v>102</v>
      </c>
      <c r="B111" s="773" t="s">
        <v>457</v>
      </c>
      <c r="C111" s="164">
        <f t="shared" si="15"/>
        <v>10</v>
      </c>
      <c r="D111" s="222">
        <f t="shared" si="15"/>
        <v>10</v>
      </c>
      <c r="E111" s="222"/>
      <c r="F111" s="224"/>
      <c r="G111" s="221">
        <f t="shared" si="17"/>
        <v>10</v>
      </c>
      <c r="H111" s="400">
        <v>10</v>
      </c>
      <c r="I111" s="430"/>
      <c r="J111" s="431"/>
      <c r="K111" s="477"/>
      <c r="L111" s="430"/>
      <c r="M111" s="430"/>
      <c r="N111" s="478"/>
      <c r="O111" s="477"/>
      <c r="P111" s="430"/>
      <c r="Q111" s="430"/>
      <c r="R111" s="478"/>
      <c r="S111" s="477"/>
      <c r="T111" s="430"/>
      <c r="U111" s="430"/>
      <c r="V111" s="478"/>
    </row>
    <row r="112" spans="1:22" ht="12.75" customHeight="1">
      <c r="A112" s="469">
        <v>103</v>
      </c>
      <c r="B112" s="773" t="s">
        <v>458</v>
      </c>
      <c r="C112" s="164">
        <f t="shared" si="15"/>
        <v>7.25</v>
      </c>
      <c r="D112" s="222">
        <f t="shared" si="15"/>
        <v>7.25</v>
      </c>
      <c r="E112" s="222"/>
      <c r="F112" s="224"/>
      <c r="G112" s="221">
        <f t="shared" si="17"/>
        <v>7.25</v>
      </c>
      <c r="H112" s="400">
        <v>7.25</v>
      </c>
      <c r="I112" s="430"/>
      <c r="J112" s="431"/>
      <c r="K112" s="477"/>
      <c r="L112" s="430"/>
      <c r="M112" s="430"/>
      <c r="N112" s="478"/>
      <c r="O112" s="477"/>
      <c r="P112" s="430"/>
      <c r="Q112" s="430"/>
      <c r="R112" s="478"/>
      <c r="S112" s="477"/>
      <c r="T112" s="430"/>
      <c r="U112" s="430"/>
      <c r="V112" s="478"/>
    </row>
    <row r="113" spans="1:22" ht="12.75">
      <c r="A113" s="469">
        <v>104</v>
      </c>
      <c r="B113" s="632" t="s">
        <v>8</v>
      </c>
      <c r="C113" s="480">
        <f t="shared" si="15"/>
        <v>445.38</v>
      </c>
      <c r="D113" s="429">
        <f t="shared" si="15"/>
        <v>445.38</v>
      </c>
      <c r="E113" s="429">
        <f>I113+M113+Q113+U113</f>
        <v>370.782</v>
      </c>
      <c r="F113" s="524"/>
      <c r="G113" s="432">
        <f aca="true" t="shared" si="18" ref="G113:G127">H113+J113</f>
        <v>399.58</v>
      </c>
      <c r="H113" s="429">
        <v>399.58</v>
      </c>
      <c r="I113" s="429">
        <v>363.048</v>
      </c>
      <c r="J113" s="438"/>
      <c r="K113" s="477"/>
      <c r="L113" s="430"/>
      <c r="M113" s="430"/>
      <c r="N113" s="478"/>
      <c r="O113" s="477"/>
      <c r="P113" s="430"/>
      <c r="Q113" s="430"/>
      <c r="R113" s="478"/>
      <c r="S113" s="480">
        <f>T113+V113</f>
        <v>45.8</v>
      </c>
      <c r="T113" s="429">
        <v>45.8</v>
      </c>
      <c r="U113" s="429">
        <v>7.734</v>
      </c>
      <c r="V113" s="524"/>
    </row>
    <row r="114" spans="1:22" ht="12.75">
      <c r="A114" s="469">
        <v>105</v>
      </c>
      <c r="B114" s="632" t="s">
        <v>9</v>
      </c>
      <c r="C114" s="480">
        <f t="shared" si="15"/>
        <v>593.877</v>
      </c>
      <c r="D114" s="429">
        <f t="shared" si="15"/>
        <v>587.777</v>
      </c>
      <c r="E114" s="429">
        <f>I114+M114+Q114+U114</f>
        <v>468.392</v>
      </c>
      <c r="F114" s="524">
        <f>J114+N114+R114+V114</f>
        <v>6.1</v>
      </c>
      <c r="G114" s="432">
        <f t="shared" si="18"/>
        <v>545.317</v>
      </c>
      <c r="H114" s="429">
        <v>545.317</v>
      </c>
      <c r="I114" s="429">
        <v>468.392</v>
      </c>
      <c r="J114" s="431"/>
      <c r="K114" s="477"/>
      <c r="L114" s="430"/>
      <c r="M114" s="430"/>
      <c r="N114" s="478"/>
      <c r="O114" s="477"/>
      <c r="P114" s="430"/>
      <c r="Q114" s="430"/>
      <c r="R114" s="478"/>
      <c r="S114" s="480">
        <f>T114+V114</f>
        <v>48.56</v>
      </c>
      <c r="T114" s="429">
        <v>42.46</v>
      </c>
      <c r="U114" s="429"/>
      <c r="V114" s="524">
        <v>6.1</v>
      </c>
    </row>
    <row r="115" spans="1:22" ht="12.75">
      <c r="A115" s="469">
        <v>106</v>
      </c>
      <c r="B115" s="632" t="s">
        <v>750</v>
      </c>
      <c r="C115" s="480">
        <f t="shared" si="15"/>
        <v>861.063</v>
      </c>
      <c r="D115" s="429">
        <f t="shared" si="15"/>
        <v>861.063</v>
      </c>
      <c r="E115" s="429">
        <f>I115+M115+Q115+U115</f>
        <v>750.658</v>
      </c>
      <c r="F115" s="524"/>
      <c r="G115" s="432">
        <f t="shared" si="18"/>
        <v>824.522</v>
      </c>
      <c r="H115" s="429">
        <v>824.522</v>
      </c>
      <c r="I115" s="429">
        <v>750.658</v>
      </c>
      <c r="J115" s="438"/>
      <c r="K115" s="480">
        <f>L115+N115</f>
        <v>32.741</v>
      </c>
      <c r="L115" s="429">
        <v>32.741</v>
      </c>
      <c r="M115" s="430"/>
      <c r="N115" s="478"/>
      <c r="O115" s="477"/>
      <c r="P115" s="430"/>
      <c r="Q115" s="430"/>
      <c r="R115" s="478"/>
      <c r="S115" s="480">
        <f>T115+V115</f>
        <v>3.8</v>
      </c>
      <c r="T115" s="429">
        <v>3.8</v>
      </c>
      <c r="U115" s="429"/>
      <c r="V115" s="524"/>
    </row>
    <row r="116" spans="1:22" ht="12.75">
      <c r="A116" s="469">
        <v>107</v>
      </c>
      <c r="B116" s="632" t="s">
        <v>10</v>
      </c>
      <c r="C116" s="480">
        <f t="shared" si="15"/>
        <v>17</v>
      </c>
      <c r="D116" s="429">
        <f t="shared" si="15"/>
        <v>17</v>
      </c>
      <c r="E116" s="429"/>
      <c r="F116" s="524"/>
      <c r="G116" s="432">
        <f t="shared" si="18"/>
        <v>17</v>
      </c>
      <c r="H116" s="429">
        <v>17</v>
      </c>
      <c r="I116" s="429"/>
      <c r="J116" s="438"/>
      <c r="K116" s="477"/>
      <c r="L116" s="430"/>
      <c r="M116" s="430"/>
      <c r="N116" s="478"/>
      <c r="O116" s="480"/>
      <c r="P116" s="429"/>
      <c r="Q116" s="429"/>
      <c r="R116" s="478"/>
      <c r="S116" s="480"/>
      <c r="T116" s="429"/>
      <c r="U116" s="429"/>
      <c r="V116" s="524"/>
    </row>
    <row r="117" spans="1:22" ht="25.5" customHeight="1">
      <c r="A117" s="469">
        <v>108</v>
      </c>
      <c r="B117" s="633" t="s">
        <v>45</v>
      </c>
      <c r="C117" s="480">
        <f aca="true" t="shared" si="19" ref="C117:E141">G117+K117+O117+S117</f>
        <v>96.27499999999999</v>
      </c>
      <c r="D117" s="429">
        <f t="shared" si="19"/>
        <v>96.27499999999999</v>
      </c>
      <c r="E117" s="429">
        <f t="shared" si="19"/>
        <v>70.253</v>
      </c>
      <c r="F117" s="524"/>
      <c r="G117" s="432">
        <f t="shared" si="18"/>
        <v>80.675</v>
      </c>
      <c r="H117" s="429">
        <v>80.675</v>
      </c>
      <c r="I117" s="429">
        <v>70.253</v>
      </c>
      <c r="J117" s="438"/>
      <c r="K117" s="477"/>
      <c r="L117" s="430"/>
      <c r="M117" s="430"/>
      <c r="N117" s="478"/>
      <c r="O117" s="477"/>
      <c r="P117" s="430"/>
      <c r="Q117" s="430"/>
      <c r="R117" s="478"/>
      <c r="S117" s="480">
        <f aca="true" t="shared" si="20" ref="S117:S123">T117+V117</f>
        <v>15.6</v>
      </c>
      <c r="T117" s="429">
        <v>15.6</v>
      </c>
      <c r="U117" s="429"/>
      <c r="V117" s="524"/>
    </row>
    <row r="118" spans="1:22" ht="12" customHeight="1">
      <c r="A118" s="469">
        <v>109</v>
      </c>
      <c r="B118" s="633" t="s">
        <v>256</v>
      </c>
      <c r="C118" s="480">
        <f t="shared" si="19"/>
        <v>360.935</v>
      </c>
      <c r="D118" s="429">
        <f t="shared" si="19"/>
        <v>360.935</v>
      </c>
      <c r="E118" s="429">
        <f t="shared" si="19"/>
        <v>217.289</v>
      </c>
      <c r="F118" s="524"/>
      <c r="G118" s="432">
        <f t="shared" si="18"/>
        <v>260.935</v>
      </c>
      <c r="H118" s="429">
        <v>260.935</v>
      </c>
      <c r="I118" s="429">
        <v>217.289</v>
      </c>
      <c r="J118" s="438"/>
      <c r="K118" s="477"/>
      <c r="L118" s="430"/>
      <c r="M118" s="430"/>
      <c r="N118" s="478"/>
      <c r="O118" s="477"/>
      <c r="P118" s="430"/>
      <c r="Q118" s="430"/>
      <c r="R118" s="478"/>
      <c r="S118" s="480">
        <f t="shared" si="20"/>
        <v>100</v>
      </c>
      <c r="T118" s="429">
        <v>100</v>
      </c>
      <c r="U118" s="429"/>
      <c r="V118" s="524"/>
    </row>
    <row r="119" spans="1:22" ht="12.75">
      <c r="A119" s="469">
        <v>110</v>
      </c>
      <c r="B119" s="632" t="s">
        <v>12</v>
      </c>
      <c r="C119" s="480">
        <f t="shared" si="19"/>
        <v>60.578</v>
      </c>
      <c r="D119" s="429">
        <f t="shared" si="19"/>
        <v>60.578</v>
      </c>
      <c r="E119" s="429">
        <f t="shared" si="19"/>
        <v>32.941</v>
      </c>
      <c r="F119" s="524"/>
      <c r="G119" s="432">
        <f t="shared" si="18"/>
        <v>60.078</v>
      </c>
      <c r="H119" s="429">
        <v>60.078</v>
      </c>
      <c r="I119" s="429">
        <v>32.941</v>
      </c>
      <c r="J119" s="441"/>
      <c r="K119" s="477"/>
      <c r="L119" s="430"/>
      <c r="M119" s="430"/>
      <c r="N119" s="478"/>
      <c r="O119" s="477"/>
      <c r="P119" s="430"/>
      <c r="Q119" s="430"/>
      <c r="R119" s="478"/>
      <c r="S119" s="480">
        <f t="shared" si="20"/>
        <v>0.5</v>
      </c>
      <c r="T119" s="429">
        <v>0.5</v>
      </c>
      <c r="U119" s="427"/>
      <c r="V119" s="525"/>
    </row>
    <row r="120" spans="1:22" ht="12.75">
      <c r="A120" s="469">
        <v>111</v>
      </c>
      <c r="B120" s="632" t="s">
        <v>13</v>
      </c>
      <c r="C120" s="480">
        <f t="shared" si="19"/>
        <v>32.465</v>
      </c>
      <c r="D120" s="429">
        <f t="shared" si="19"/>
        <v>32.465</v>
      </c>
      <c r="E120" s="429">
        <f t="shared" si="19"/>
        <v>28.115</v>
      </c>
      <c r="F120" s="524"/>
      <c r="G120" s="432">
        <f t="shared" si="18"/>
        <v>32.265</v>
      </c>
      <c r="H120" s="429">
        <v>32.265</v>
      </c>
      <c r="I120" s="429">
        <v>28.115</v>
      </c>
      <c r="J120" s="441"/>
      <c r="K120" s="477"/>
      <c r="L120" s="430"/>
      <c r="M120" s="430"/>
      <c r="N120" s="478"/>
      <c r="O120" s="477"/>
      <c r="P120" s="430"/>
      <c r="Q120" s="430"/>
      <c r="R120" s="478"/>
      <c r="S120" s="480">
        <f t="shared" si="20"/>
        <v>0.2</v>
      </c>
      <c r="T120" s="429">
        <v>0.2</v>
      </c>
      <c r="U120" s="427"/>
      <c r="V120" s="525"/>
    </row>
    <row r="121" spans="1:22" ht="12.75">
      <c r="A121" s="469">
        <v>112</v>
      </c>
      <c r="B121" s="632" t="s">
        <v>14</v>
      </c>
      <c r="C121" s="480">
        <f t="shared" si="19"/>
        <v>73.237</v>
      </c>
      <c r="D121" s="429">
        <f t="shared" si="19"/>
        <v>73.237</v>
      </c>
      <c r="E121" s="429">
        <f t="shared" si="19"/>
        <v>54.413</v>
      </c>
      <c r="F121" s="524"/>
      <c r="G121" s="432">
        <f t="shared" si="18"/>
        <v>72.237</v>
      </c>
      <c r="H121" s="429">
        <v>72.237</v>
      </c>
      <c r="I121" s="429">
        <v>54.413</v>
      </c>
      <c r="J121" s="438"/>
      <c r="K121" s="477"/>
      <c r="L121" s="430"/>
      <c r="M121" s="430"/>
      <c r="N121" s="478"/>
      <c r="O121" s="477"/>
      <c r="P121" s="430"/>
      <c r="Q121" s="430"/>
      <c r="R121" s="478"/>
      <c r="S121" s="480">
        <f t="shared" si="20"/>
        <v>1</v>
      </c>
      <c r="T121" s="429">
        <v>1</v>
      </c>
      <c r="U121" s="427"/>
      <c r="V121" s="525"/>
    </row>
    <row r="122" spans="1:22" ht="12.75">
      <c r="A122" s="469">
        <v>113</v>
      </c>
      <c r="B122" s="632" t="s">
        <v>15</v>
      </c>
      <c r="C122" s="480">
        <f t="shared" si="19"/>
        <v>18.624</v>
      </c>
      <c r="D122" s="429">
        <f t="shared" si="19"/>
        <v>18.624</v>
      </c>
      <c r="E122" s="429">
        <f t="shared" si="19"/>
        <v>16.607</v>
      </c>
      <c r="F122" s="524"/>
      <c r="G122" s="432">
        <f t="shared" si="18"/>
        <v>18.424</v>
      </c>
      <c r="H122" s="429">
        <v>18.424</v>
      </c>
      <c r="I122" s="429">
        <v>16.607</v>
      </c>
      <c r="J122" s="441"/>
      <c r="K122" s="477"/>
      <c r="L122" s="430"/>
      <c r="M122" s="430"/>
      <c r="N122" s="478"/>
      <c r="O122" s="477"/>
      <c r="P122" s="430"/>
      <c r="Q122" s="430"/>
      <c r="R122" s="478"/>
      <c r="S122" s="480">
        <f t="shared" si="20"/>
        <v>0.2</v>
      </c>
      <c r="T122" s="429">
        <v>0.2</v>
      </c>
      <c r="U122" s="427"/>
      <c r="V122" s="525"/>
    </row>
    <row r="123" spans="1:22" ht="12.75">
      <c r="A123" s="469">
        <v>114</v>
      </c>
      <c r="B123" s="632" t="s">
        <v>16</v>
      </c>
      <c r="C123" s="480">
        <f t="shared" si="19"/>
        <v>26.406000000000002</v>
      </c>
      <c r="D123" s="429">
        <f t="shared" si="19"/>
        <v>26.406000000000002</v>
      </c>
      <c r="E123" s="429">
        <f t="shared" si="19"/>
        <v>24.287</v>
      </c>
      <c r="F123" s="524"/>
      <c r="G123" s="432">
        <f t="shared" si="18"/>
        <v>26.306</v>
      </c>
      <c r="H123" s="429">
        <v>26.306</v>
      </c>
      <c r="I123" s="429">
        <v>24.287</v>
      </c>
      <c r="J123" s="441"/>
      <c r="K123" s="477"/>
      <c r="L123" s="430"/>
      <c r="M123" s="430"/>
      <c r="N123" s="478"/>
      <c r="O123" s="477"/>
      <c r="P123" s="430"/>
      <c r="Q123" s="430"/>
      <c r="R123" s="478"/>
      <c r="S123" s="480">
        <f t="shared" si="20"/>
        <v>0.1</v>
      </c>
      <c r="T123" s="429">
        <v>0.1</v>
      </c>
      <c r="U123" s="429"/>
      <c r="V123" s="525"/>
    </row>
    <row r="124" spans="1:22" ht="12.75">
      <c r="A124" s="469">
        <v>115</v>
      </c>
      <c r="B124" s="632" t="s">
        <v>17</v>
      </c>
      <c r="C124" s="480">
        <f t="shared" si="19"/>
        <v>62.347</v>
      </c>
      <c r="D124" s="429">
        <f t="shared" si="19"/>
        <v>62.347</v>
      </c>
      <c r="E124" s="429">
        <f t="shared" si="19"/>
        <v>50.299</v>
      </c>
      <c r="F124" s="524"/>
      <c r="G124" s="432">
        <f t="shared" si="18"/>
        <v>62.347</v>
      </c>
      <c r="H124" s="429">
        <v>62.347</v>
      </c>
      <c r="I124" s="429">
        <v>50.299</v>
      </c>
      <c r="J124" s="441"/>
      <c r="K124" s="477"/>
      <c r="L124" s="430"/>
      <c r="M124" s="430"/>
      <c r="N124" s="478"/>
      <c r="O124" s="477"/>
      <c r="P124" s="430"/>
      <c r="Q124" s="430"/>
      <c r="R124" s="478"/>
      <c r="S124" s="480"/>
      <c r="T124" s="429"/>
      <c r="U124" s="427"/>
      <c r="V124" s="525"/>
    </row>
    <row r="125" spans="1:22" ht="12.75">
      <c r="A125" s="469">
        <v>116</v>
      </c>
      <c r="B125" s="632" t="s">
        <v>18</v>
      </c>
      <c r="C125" s="480">
        <f t="shared" si="19"/>
        <v>42.831</v>
      </c>
      <c r="D125" s="429">
        <f t="shared" si="19"/>
        <v>42.831</v>
      </c>
      <c r="E125" s="429">
        <f t="shared" si="19"/>
        <v>28.113</v>
      </c>
      <c r="F125" s="524"/>
      <c r="G125" s="432">
        <f t="shared" si="18"/>
        <v>42.831</v>
      </c>
      <c r="H125" s="429">
        <v>42.831</v>
      </c>
      <c r="I125" s="429">
        <v>28.113</v>
      </c>
      <c r="J125" s="441"/>
      <c r="K125" s="477"/>
      <c r="L125" s="430"/>
      <c r="M125" s="430"/>
      <c r="N125" s="478"/>
      <c r="O125" s="477"/>
      <c r="P125" s="430"/>
      <c r="Q125" s="430"/>
      <c r="R125" s="478"/>
      <c r="S125" s="480"/>
      <c r="T125" s="429"/>
      <c r="U125" s="427"/>
      <c r="V125" s="525"/>
    </row>
    <row r="126" spans="1:22" ht="12.75">
      <c r="A126" s="469">
        <v>117</v>
      </c>
      <c r="B126" s="632" t="s">
        <v>19</v>
      </c>
      <c r="C126" s="480">
        <f t="shared" si="19"/>
        <v>0.8</v>
      </c>
      <c r="D126" s="429">
        <f t="shared" si="19"/>
        <v>0.8</v>
      </c>
      <c r="E126" s="429"/>
      <c r="F126" s="524"/>
      <c r="G126" s="432">
        <f t="shared" si="18"/>
        <v>0.8</v>
      </c>
      <c r="H126" s="429">
        <v>0.8</v>
      </c>
      <c r="I126" s="429"/>
      <c r="J126" s="441"/>
      <c r="K126" s="477"/>
      <c r="L126" s="430"/>
      <c r="M126" s="430"/>
      <c r="N126" s="478"/>
      <c r="O126" s="477"/>
      <c r="P126" s="430"/>
      <c r="Q126" s="430"/>
      <c r="R126" s="478"/>
      <c r="S126" s="480"/>
      <c r="T126" s="429"/>
      <c r="U126" s="427"/>
      <c r="V126" s="525"/>
    </row>
    <row r="127" spans="1:22" ht="12.75">
      <c r="A127" s="469">
        <v>118</v>
      </c>
      <c r="B127" s="632" t="s">
        <v>39</v>
      </c>
      <c r="C127" s="480">
        <f t="shared" si="19"/>
        <v>72.364</v>
      </c>
      <c r="D127" s="429">
        <f t="shared" si="19"/>
        <v>72.364</v>
      </c>
      <c r="E127" s="429">
        <f>I127+M127+Q127+U127</f>
        <v>52.717</v>
      </c>
      <c r="F127" s="524"/>
      <c r="G127" s="432">
        <f t="shared" si="18"/>
        <v>70.864</v>
      </c>
      <c r="H127" s="429">
        <v>70.864</v>
      </c>
      <c r="I127" s="429">
        <v>52.717</v>
      </c>
      <c r="J127" s="441"/>
      <c r="K127" s="477"/>
      <c r="L127" s="430"/>
      <c r="M127" s="430"/>
      <c r="N127" s="478"/>
      <c r="O127" s="477"/>
      <c r="P127" s="430"/>
      <c r="Q127" s="430"/>
      <c r="R127" s="478"/>
      <c r="S127" s="480">
        <f>T127+V127</f>
        <v>1.5</v>
      </c>
      <c r="T127" s="429">
        <v>1.5</v>
      </c>
      <c r="U127" s="427"/>
      <c r="V127" s="525"/>
    </row>
    <row r="128" spans="1:22" ht="12.75">
      <c r="A128" s="469">
        <v>119</v>
      </c>
      <c r="B128" s="632" t="s">
        <v>134</v>
      </c>
      <c r="C128" s="480">
        <f t="shared" si="19"/>
        <v>59.295</v>
      </c>
      <c r="D128" s="429">
        <f t="shared" si="19"/>
        <v>59.295</v>
      </c>
      <c r="E128" s="429">
        <f>I128+M128+Q128+U128</f>
        <v>46.223</v>
      </c>
      <c r="F128" s="524"/>
      <c r="G128" s="432">
        <f>+H128</f>
        <v>55.295</v>
      </c>
      <c r="H128" s="429">
        <v>55.295</v>
      </c>
      <c r="I128" s="429">
        <v>46.223</v>
      </c>
      <c r="J128" s="431"/>
      <c r="K128" s="477"/>
      <c r="L128" s="430"/>
      <c r="M128" s="430"/>
      <c r="N128" s="478"/>
      <c r="O128" s="477"/>
      <c r="P128" s="430"/>
      <c r="Q128" s="430"/>
      <c r="R128" s="478"/>
      <c r="S128" s="480">
        <f>T128+V128</f>
        <v>4</v>
      </c>
      <c r="T128" s="429">
        <v>4</v>
      </c>
      <c r="U128" s="429"/>
      <c r="V128" s="524"/>
    </row>
    <row r="129" spans="1:22" ht="13.5" thickBot="1">
      <c r="A129" s="495">
        <v>120</v>
      </c>
      <c r="B129" s="634" t="s">
        <v>400</v>
      </c>
      <c r="C129" s="640">
        <f t="shared" si="19"/>
        <v>27.851</v>
      </c>
      <c r="D129" s="641">
        <f t="shared" si="19"/>
        <v>27.851</v>
      </c>
      <c r="E129" s="641">
        <f>I129+M129+Q129+U129</f>
        <v>26.453</v>
      </c>
      <c r="F129" s="642"/>
      <c r="G129" s="771">
        <f>+H129</f>
        <v>27.851</v>
      </c>
      <c r="H129" s="444">
        <v>27.851</v>
      </c>
      <c r="I129" s="444">
        <v>26.453</v>
      </c>
      <c r="J129" s="821"/>
      <c r="K129" s="825"/>
      <c r="L129" s="644"/>
      <c r="M129" s="644"/>
      <c r="N129" s="645"/>
      <c r="O129" s="490"/>
      <c r="P129" s="454"/>
      <c r="Q129" s="454"/>
      <c r="R129" s="484"/>
      <c r="S129" s="480">
        <f>T129+V129</f>
        <v>0</v>
      </c>
      <c r="T129" s="433"/>
      <c r="U129" s="433"/>
      <c r="V129" s="557"/>
    </row>
    <row r="130" spans="1:22" ht="48" customHeight="1" thickBot="1">
      <c r="A130" s="493">
        <v>121</v>
      </c>
      <c r="B130" s="812" t="s">
        <v>200</v>
      </c>
      <c r="C130" s="805">
        <f t="shared" si="19"/>
        <v>5954.611</v>
      </c>
      <c r="D130" s="778">
        <f t="shared" si="19"/>
        <v>5949.611</v>
      </c>
      <c r="E130" s="778">
        <f>I130+M130+Q130+U130</f>
        <v>2336.7690000000002</v>
      </c>
      <c r="F130" s="806">
        <f>J130+N130+R130+V130</f>
        <v>5</v>
      </c>
      <c r="G130" s="528">
        <f>G131+SUM(G148:G160)+G162+G168</f>
        <v>3269.623</v>
      </c>
      <c r="H130" s="411">
        <f>H131+SUM(H148:H160)+H162+H168</f>
        <v>3267.123</v>
      </c>
      <c r="I130" s="412">
        <f>I131+SUM(I148:I160)+I162+I168</f>
        <v>1297.9950000000001</v>
      </c>
      <c r="J130" s="529">
        <f>J131+SUM(J148:J160)+J162+J168</f>
        <v>2.5</v>
      </c>
      <c r="K130" s="413">
        <f>K131+SUM(K150:K160)+K168+K148+K149+K166</f>
        <v>2235.588</v>
      </c>
      <c r="L130" s="414">
        <f>L131+SUM(L150:L160)+L168+L148+L149+L166</f>
        <v>2233.088</v>
      </c>
      <c r="M130" s="414">
        <f>M131+SUM(M150:M160)+M168+M148+M149</f>
        <v>764.403</v>
      </c>
      <c r="N130" s="416">
        <f>N131+SUM(N150:N160)+N168+N148+N149</f>
        <v>2.5</v>
      </c>
      <c r="O130" s="528"/>
      <c r="P130" s="412"/>
      <c r="Q130" s="412"/>
      <c r="R130" s="529"/>
      <c r="S130" s="528">
        <f>S131+SUM(S148:S160)+S162+S168</f>
        <v>449.40000000000003</v>
      </c>
      <c r="T130" s="412">
        <f>T148+T168+T149</f>
        <v>449.40000000000003</v>
      </c>
      <c r="U130" s="412">
        <f>U148+U168</f>
        <v>274.371</v>
      </c>
      <c r="V130" s="529"/>
    </row>
    <row r="131" spans="1:22" ht="12.75">
      <c r="A131" s="466">
        <v>122</v>
      </c>
      <c r="B131" s="814" t="s">
        <v>463</v>
      </c>
      <c r="C131" s="810">
        <f t="shared" si="19"/>
        <v>2682.215</v>
      </c>
      <c r="D131" s="473">
        <f t="shared" si="19"/>
        <v>2682.215</v>
      </c>
      <c r="E131" s="473"/>
      <c r="F131" s="808"/>
      <c r="G131" s="519">
        <f>SUM(G132:G147)</f>
        <v>1764.215</v>
      </c>
      <c r="H131" s="421">
        <f>SUM(H132:H147)</f>
        <v>1764.215</v>
      </c>
      <c r="I131" s="421"/>
      <c r="J131" s="535"/>
      <c r="K131" s="426">
        <f>SUM(K132:K147)</f>
        <v>918</v>
      </c>
      <c r="L131" s="467">
        <f>SUM(L132:L147)</f>
        <v>918</v>
      </c>
      <c r="M131" s="467">
        <f>SUM(M132:M147)</f>
        <v>4.3</v>
      </c>
      <c r="N131" s="450"/>
      <c r="O131" s="549"/>
      <c r="P131" s="451"/>
      <c r="Q131" s="451"/>
      <c r="R131" s="534"/>
      <c r="S131" s="549"/>
      <c r="T131" s="451"/>
      <c r="U131" s="451"/>
      <c r="V131" s="534"/>
    </row>
    <row r="132" spans="1:22" ht="12.75">
      <c r="A132" s="469">
        <v>123</v>
      </c>
      <c r="B132" s="491" t="s">
        <v>76</v>
      </c>
      <c r="C132" s="423">
        <f t="shared" si="19"/>
        <v>1250</v>
      </c>
      <c r="D132" s="430">
        <f t="shared" si="19"/>
        <v>1250</v>
      </c>
      <c r="E132" s="429"/>
      <c r="F132" s="524"/>
      <c r="G132" s="477">
        <f>H132+J132</f>
        <v>1250</v>
      </c>
      <c r="H132" s="430">
        <v>1250</v>
      </c>
      <c r="I132" s="430"/>
      <c r="J132" s="478"/>
      <c r="K132" s="439"/>
      <c r="L132" s="451"/>
      <c r="M132" s="451"/>
      <c r="N132" s="431"/>
      <c r="O132" s="477"/>
      <c r="P132" s="430"/>
      <c r="Q132" s="430"/>
      <c r="R132" s="478"/>
      <c r="S132" s="477"/>
      <c r="T132" s="430"/>
      <c r="U132" s="430"/>
      <c r="V132" s="478"/>
    </row>
    <row r="133" spans="1:22" ht="12.75">
      <c r="A133" s="469">
        <v>124</v>
      </c>
      <c r="B133" s="491" t="s">
        <v>77</v>
      </c>
      <c r="C133" s="423">
        <f t="shared" si="19"/>
        <v>30</v>
      </c>
      <c r="D133" s="430">
        <f t="shared" si="19"/>
        <v>30</v>
      </c>
      <c r="E133" s="429"/>
      <c r="F133" s="524"/>
      <c r="G133" s="477">
        <f>H133+J133</f>
        <v>30</v>
      </c>
      <c r="H133" s="430">
        <v>30</v>
      </c>
      <c r="I133" s="430"/>
      <c r="J133" s="478"/>
      <c r="K133" s="439"/>
      <c r="L133" s="430"/>
      <c r="M133" s="430"/>
      <c r="N133" s="431"/>
      <c r="O133" s="477"/>
      <c r="P133" s="430"/>
      <c r="Q133" s="430"/>
      <c r="R133" s="478"/>
      <c r="S133" s="477"/>
      <c r="T133" s="430"/>
      <c r="U133" s="430"/>
      <c r="V133" s="478"/>
    </row>
    <row r="134" spans="1:22" ht="12.75">
      <c r="A134" s="469">
        <v>125</v>
      </c>
      <c r="B134" s="491" t="s">
        <v>78</v>
      </c>
      <c r="C134" s="423">
        <f t="shared" si="19"/>
        <v>70</v>
      </c>
      <c r="D134" s="430">
        <f t="shared" si="19"/>
        <v>70</v>
      </c>
      <c r="E134" s="429"/>
      <c r="F134" s="524"/>
      <c r="G134" s="477">
        <f>H134+J134</f>
        <v>70</v>
      </c>
      <c r="H134" s="430">
        <v>70</v>
      </c>
      <c r="I134" s="430"/>
      <c r="J134" s="478"/>
      <c r="K134" s="439"/>
      <c r="L134" s="430"/>
      <c r="M134" s="430"/>
      <c r="N134" s="431"/>
      <c r="O134" s="477"/>
      <c r="P134" s="430"/>
      <c r="Q134" s="430"/>
      <c r="R134" s="478"/>
      <c r="S134" s="477"/>
      <c r="T134" s="430"/>
      <c r="U134" s="430"/>
      <c r="V134" s="478"/>
    </row>
    <row r="135" spans="1:22" ht="12.75">
      <c r="A135" s="469">
        <v>126</v>
      </c>
      <c r="B135" s="491" t="s">
        <v>79</v>
      </c>
      <c r="C135" s="423">
        <f t="shared" si="19"/>
        <v>5</v>
      </c>
      <c r="D135" s="430">
        <f t="shared" si="19"/>
        <v>5</v>
      </c>
      <c r="E135" s="429"/>
      <c r="F135" s="524"/>
      <c r="G135" s="477">
        <f>H135+J135</f>
        <v>5</v>
      </c>
      <c r="H135" s="430">
        <v>5</v>
      </c>
      <c r="I135" s="430"/>
      <c r="J135" s="478"/>
      <c r="K135" s="439"/>
      <c r="L135" s="430"/>
      <c r="M135" s="430"/>
      <c r="N135" s="431"/>
      <c r="O135" s="477"/>
      <c r="P135" s="430"/>
      <c r="Q135" s="430"/>
      <c r="R135" s="478"/>
      <c r="S135" s="477"/>
      <c r="T135" s="430"/>
      <c r="U135" s="430"/>
      <c r="V135" s="478"/>
    </row>
    <row r="136" spans="1:22" ht="12.75">
      <c r="A136" s="469">
        <v>127</v>
      </c>
      <c r="B136" s="507" t="s">
        <v>401</v>
      </c>
      <c r="C136" s="423">
        <f t="shared" si="19"/>
        <v>130</v>
      </c>
      <c r="D136" s="430">
        <f t="shared" si="19"/>
        <v>130</v>
      </c>
      <c r="E136" s="429"/>
      <c r="F136" s="524"/>
      <c r="G136" s="477">
        <f>H136+J136</f>
        <v>130</v>
      </c>
      <c r="H136" s="430">
        <v>130</v>
      </c>
      <c r="I136" s="430"/>
      <c r="J136" s="478"/>
      <c r="K136" s="439"/>
      <c r="L136" s="430"/>
      <c r="M136" s="430"/>
      <c r="N136" s="431"/>
      <c r="O136" s="477"/>
      <c r="P136" s="430"/>
      <c r="Q136" s="430"/>
      <c r="R136" s="478"/>
      <c r="S136" s="477"/>
      <c r="T136" s="430"/>
      <c r="U136" s="430"/>
      <c r="V136" s="478"/>
    </row>
    <row r="137" spans="1:22" ht="14.25" customHeight="1">
      <c r="A137" s="469">
        <v>128</v>
      </c>
      <c r="B137" s="401" t="s">
        <v>4</v>
      </c>
      <c r="C137" s="423">
        <f t="shared" si="19"/>
        <v>445.1</v>
      </c>
      <c r="D137" s="430">
        <f t="shared" si="19"/>
        <v>445.1</v>
      </c>
      <c r="E137" s="429"/>
      <c r="F137" s="524"/>
      <c r="G137" s="477"/>
      <c r="H137" s="430"/>
      <c r="I137" s="430"/>
      <c r="J137" s="478"/>
      <c r="K137" s="439">
        <f>L137+N137</f>
        <v>445.1</v>
      </c>
      <c r="L137" s="430">
        <v>445.1</v>
      </c>
      <c r="M137" s="430"/>
      <c r="N137" s="431"/>
      <c r="O137" s="477"/>
      <c r="P137" s="430"/>
      <c r="Q137" s="430"/>
      <c r="R137" s="478"/>
      <c r="S137" s="477"/>
      <c r="T137" s="430"/>
      <c r="U137" s="430"/>
      <c r="V137" s="478"/>
    </row>
    <row r="138" spans="1:22" ht="12.75" customHeight="1">
      <c r="A138" s="469">
        <v>129</v>
      </c>
      <c r="B138" s="134" t="s">
        <v>414</v>
      </c>
      <c r="C138" s="423">
        <f t="shared" si="19"/>
        <v>5</v>
      </c>
      <c r="D138" s="430">
        <f t="shared" si="19"/>
        <v>5</v>
      </c>
      <c r="E138" s="429"/>
      <c r="F138" s="524"/>
      <c r="G138" s="477">
        <f>H138+J138</f>
        <v>5</v>
      </c>
      <c r="H138" s="430">
        <v>5</v>
      </c>
      <c r="I138" s="430"/>
      <c r="J138" s="478"/>
      <c r="K138" s="439"/>
      <c r="L138" s="430"/>
      <c r="M138" s="430"/>
      <c r="N138" s="431"/>
      <c r="O138" s="477"/>
      <c r="P138" s="430"/>
      <c r="Q138" s="430"/>
      <c r="R138" s="478"/>
      <c r="S138" s="477"/>
      <c r="T138" s="430"/>
      <c r="U138" s="430"/>
      <c r="V138" s="478"/>
    </row>
    <row r="139" spans="1:22" ht="12.75">
      <c r="A139" s="469">
        <v>130</v>
      </c>
      <c r="B139" s="491" t="s">
        <v>82</v>
      </c>
      <c r="C139" s="423">
        <f t="shared" si="19"/>
        <v>360.6</v>
      </c>
      <c r="D139" s="430">
        <f t="shared" si="19"/>
        <v>360.6</v>
      </c>
      <c r="E139" s="429"/>
      <c r="F139" s="524"/>
      <c r="G139" s="477"/>
      <c r="H139" s="430"/>
      <c r="I139" s="430"/>
      <c r="J139" s="478"/>
      <c r="K139" s="439">
        <f>L139+N139</f>
        <v>360.6</v>
      </c>
      <c r="L139" s="430">
        <v>360.6</v>
      </c>
      <c r="M139" s="430"/>
      <c r="N139" s="431"/>
      <c r="O139" s="477"/>
      <c r="P139" s="430"/>
      <c r="Q139" s="430"/>
      <c r="R139" s="478"/>
      <c r="S139" s="477"/>
      <c r="T139" s="430"/>
      <c r="U139" s="430"/>
      <c r="V139" s="478"/>
    </row>
    <row r="140" spans="1:22" ht="12.75">
      <c r="A140" s="469">
        <v>131</v>
      </c>
      <c r="B140" s="491" t="s">
        <v>83</v>
      </c>
      <c r="C140" s="423">
        <f t="shared" si="19"/>
        <v>170</v>
      </c>
      <c r="D140" s="430">
        <f t="shared" si="19"/>
        <v>170</v>
      </c>
      <c r="E140" s="429"/>
      <c r="F140" s="524"/>
      <c r="G140" s="477">
        <f>H140+J140</f>
        <v>170</v>
      </c>
      <c r="H140" s="430">
        <v>170</v>
      </c>
      <c r="I140" s="430"/>
      <c r="J140" s="478"/>
      <c r="K140" s="439"/>
      <c r="L140" s="430"/>
      <c r="M140" s="430"/>
      <c r="N140" s="431"/>
      <c r="O140" s="477"/>
      <c r="P140" s="430"/>
      <c r="Q140" s="430"/>
      <c r="R140" s="478"/>
      <c r="S140" s="477"/>
      <c r="T140" s="430"/>
      <c r="U140" s="430"/>
      <c r="V140" s="478"/>
    </row>
    <row r="141" spans="1:22" ht="26.25" customHeight="1">
      <c r="A141" s="496">
        <v>132</v>
      </c>
      <c r="B141" s="505" t="s">
        <v>84</v>
      </c>
      <c r="C141" s="497">
        <f t="shared" si="19"/>
        <v>17</v>
      </c>
      <c r="D141" s="456">
        <f t="shared" si="19"/>
        <v>17</v>
      </c>
      <c r="E141" s="457"/>
      <c r="F141" s="809"/>
      <c r="G141" s="536">
        <f>H141+J141</f>
        <v>17</v>
      </c>
      <c r="H141" s="456">
        <v>17</v>
      </c>
      <c r="I141" s="458"/>
      <c r="J141" s="537"/>
      <c r="K141" s="439"/>
      <c r="L141" s="458"/>
      <c r="M141" s="458"/>
      <c r="N141" s="459"/>
      <c r="O141" s="550"/>
      <c r="P141" s="458"/>
      <c r="Q141" s="458"/>
      <c r="R141" s="537"/>
      <c r="S141" s="558"/>
      <c r="T141" s="458"/>
      <c r="U141" s="458"/>
      <c r="V141" s="537"/>
    </row>
    <row r="142" spans="1:22" ht="12.75" customHeight="1">
      <c r="A142" s="469">
        <v>133</v>
      </c>
      <c r="B142" s="134" t="s">
        <v>445</v>
      </c>
      <c r="C142" s="423">
        <f aca="true" t="shared" si="21" ref="C142:E169">G142+K142+O142+S142</f>
        <v>21.215</v>
      </c>
      <c r="D142" s="456">
        <f t="shared" si="21"/>
        <v>21.215</v>
      </c>
      <c r="E142" s="429"/>
      <c r="F142" s="525"/>
      <c r="G142" s="536">
        <f aca="true" t="shared" si="22" ref="G142:G149">H142+J142</f>
        <v>21.215</v>
      </c>
      <c r="H142" s="430">
        <v>21.215</v>
      </c>
      <c r="I142" s="430"/>
      <c r="J142" s="478"/>
      <c r="K142" s="439"/>
      <c r="L142" s="430"/>
      <c r="M142" s="430"/>
      <c r="N142" s="431"/>
      <c r="O142" s="477"/>
      <c r="P142" s="430"/>
      <c r="Q142" s="430"/>
      <c r="R142" s="478"/>
      <c r="S142" s="477"/>
      <c r="T142" s="430"/>
      <c r="U142" s="430"/>
      <c r="V142" s="478"/>
    </row>
    <row r="143" spans="1:22" ht="12.75" customHeight="1">
      <c r="A143" s="469">
        <v>134</v>
      </c>
      <c r="B143" s="505" t="s">
        <v>242</v>
      </c>
      <c r="C143" s="423">
        <f t="shared" si="21"/>
        <v>10</v>
      </c>
      <c r="D143" s="456">
        <f t="shared" si="21"/>
        <v>10</v>
      </c>
      <c r="E143" s="429"/>
      <c r="F143" s="525"/>
      <c r="G143" s="536">
        <f t="shared" si="22"/>
        <v>10</v>
      </c>
      <c r="H143" s="430">
        <v>10</v>
      </c>
      <c r="I143" s="430"/>
      <c r="J143" s="478"/>
      <c r="K143" s="439"/>
      <c r="L143" s="430"/>
      <c r="M143" s="430"/>
      <c r="N143" s="431"/>
      <c r="O143" s="477"/>
      <c r="P143" s="430"/>
      <c r="Q143" s="430"/>
      <c r="R143" s="478"/>
      <c r="S143" s="477"/>
      <c r="T143" s="430"/>
      <c r="U143" s="430"/>
      <c r="V143" s="478"/>
    </row>
    <row r="144" spans="1:22" ht="12.75" customHeight="1">
      <c r="A144" s="469">
        <v>135</v>
      </c>
      <c r="B144" s="401" t="s">
        <v>253</v>
      </c>
      <c r="C144" s="423">
        <f t="shared" si="21"/>
        <v>19</v>
      </c>
      <c r="D144" s="456">
        <f t="shared" si="21"/>
        <v>19</v>
      </c>
      <c r="E144" s="429"/>
      <c r="F144" s="525"/>
      <c r="G144" s="536">
        <f t="shared" si="22"/>
        <v>19</v>
      </c>
      <c r="H144" s="430">
        <v>19</v>
      </c>
      <c r="I144" s="430"/>
      <c r="J144" s="478"/>
      <c r="K144" s="439"/>
      <c r="L144" s="430"/>
      <c r="M144" s="430"/>
      <c r="N144" s="431"/>
      <c r="O144" s="477"/>
      <c r="P144" s="430"/>
      <c r="Q144" s="430"/>
      <c r="R144" s="478"/>
      <c r="S144" s="477"/>
      <c r="T144" s="430"/>
      <c r="U144" s="430"/>
      <c r="V144" s="478"/>
    </row>
    <row r="145" spans="1:22" ht="24.75" customHeight="1">
      <c r="A145" s="469">
        <v>136</v>
      </c>
      <c r="B145" s="460" t="s">
        <v>254</v>
      </c>
      <c r="C145" s="423">
        <f t="shared" si="21"/>
        <v>7</v>
      </c>
      <c r="D145" s="456">
        <f t="shared" si="21"/>
        <v>7</v>
      </c>
      <c r="E145" s="429"/>
      <c r="F145" s="525"/>
      <c r="G145" s="536">
        <f t="shared" si="22"/>
        <v>7</v>
      </c>
      <c r="H145" s="430">
        <v>7</v>
      </c>
      <c r="I145" s="430"/>
      <c r="J145" s="478"/>
      <c r="K145" s="439"/>
      <c r="L145" s="430"/>
      <c r="M145" s="430"/>
      <c r="N145" s="431"/>
      <c r="O145" s="477"/>
      <c r="P145" s="430"/>
      <c r="Q145" s="430"/>
      <c r="R145" s="478"/>
      <c r="S145" s="477"/>
      <c r="T145" s="430"/>
      <c r="U145" s="430"/>
      <c r="V145" s="478"/>
    </row>
    <row r="146" spans="1:22" ht="25.5" customHeight="1">
      <c r="A146" s="469">
        <v>137</v>
      </c>
      <c r="B146" s="647" t="s">
        <v>545</v>
      </c>
      <c r="C146" s="423">
        <f t="shared" si="21"/>
        <v>133.3</v>
      </c>
      <c r="D146" s="456">
        <f t="shared" si="21"/>
        <v>133.3</v>
      </c>
      <c r="E146" s="456">
        <f t="shared" si="21"/>
        <v>4.3</v>
      </c>
      <c r="F146" s="525"/>
      <c r="G146" s="536">
        <f t="shared" si="22"/>
        <v>21</v>
      </c>
      <c r="H146" s="430">
        <v>21</v>
      </c>
      <c r="I146" s="430"/>
      <c r="J146" s="478"/>
      <c r="K146" s="439">
        <f>L146+N146</f>
        <v>112.3</v>
      </c>
      <c r="L146" s="430">
        <v>112.3</v>
      </c>
      <c r="M146" s="430">
        <v>4.3</v>
      </c>
      <c r="N146" s="431"/>
      <c r="O146" s="477"/>
      <c r="P146" s="430"/>
      <c r="Q146" s="430"/>
      <c r="R146" s="478"/>
      <c r="S146" s="477"/>
      <c r="T146" s="430"/>
      <c r="U146" s="430"/>
      <c r="V146" s="478"/>
    </row>
    <row r="147" spans="1:22" ht="12.75" customHeight="1">
      <c r="A147" s="469">
        <v>138</v>
      </c>
      <c r="B147" s="647" t="s">
        <v>442</v>
      </c>
      <c r="C147" s="423">
        <f t="shared" si="21"/>
        <v>9</v>
      </c>
      <c r="D147" s="456">
        <f t="shared" si="21"/>
        <v>9</v>
      </c>
      <c r="E147" s="429"/>
      <c r="F147" s="525"/>
      <c r="G147" s="536">
        <f t="shared" si="22"/>
        <v>9</v>
      </c>
      <c r="H147" s="430">
        <v>9</v>
      </c>
      <c r="I147" s="430"/>
      <c r="J147" s="478"/>
      <c r="K147" s="439"/>
      <c r="L147" s="430"/>
      <c r="M147" s="430"/>
      <c r="N147" s="431"/>
      <c r="O147" s="477"/>
      <c r="P147" s="430"/>
      <c r="Q147" s="430"/>
      <c r="R147" s="478"/>
      <c r="S147" s="477"/>
      <c r="T147" s="430"/>
      <c r="U147" s="430"/>
      <c r="V147" s="478"/>
    </row>
    <row r="148" spans="1:22" ht="12.75">
      <c r="A148" s="469">
        <v>139</v>
      </c>
      <c r="B148" s="492" t="s">
        <v>38</v>
      </c>
      <c r="C148" s="432">
        <f t="shared" si="21"/>
        <v>1387.079</v>
      </c>
      <c r="D148" s="429">
        <f t="shared" si="21"/>
        <v>1387.079</v>
      </c>
      <c r="E148" s="429">
        <f>I148+M148+Q148+U148</f>
        <v>1188.1680000000001</v>
      </c>
      <c r="F148" s="524"/>
      <c r="G148" s="538">
        <f t="shared" si="22"/>
        <v>822.079</v>
      </c>
      <c r="H148" s="429">
        <v>822.079</v>
      </c>
      <c r="I148" s="429">
        <v>721.672</v>
      </c>
      <c r="J148" s="524"/>
      <c r="K148" s="432">
        <f aca="true" t="shared" si="23" ref="K148:K161">L148+N148</f>
        <v>475</v>
      </c>
      <c r="L148" s="429">
        <v>475</v>
      </c>
      <c r="M148" s="429">
        <v>396.025</v>
      </c>
      <c r="N148" s="431"/>
      <c r="O148" s="477"/>
      <c r="P148" s="430"/>
      <c r="Q148" s="430"/>
      <c r="R148" s="478"/>
      <c r="S148" s="480">
        <f>T148+V148</f>
        <v>90</v>
      </c>
      <c r="T148" s="429">
        <v>90</v>
      </c>
      <c r="U148" s="429">
        <v>70.471</v>
      </c>
      <c r="V148" s="524"/>
    </row>
    <row r="149" spans="1:22" ht="12.75">
      <c r="A149" s="469">
        <v>140</v>
      </c>
      <c r="B149" s="50" t="s">
        <v>444</v>
      </c>
      <c r="C149" s="233">
        <f t="shared" si="21"/>
        <v>821.0999999999999</v>
      </c>
      <c r="D149" s="234">
        <f t="shared" si="21"/>
        <v>818.5999999999999</v>
      </c>
      <c r="E149" s="399">
        <f>I149+M149+Q149+U149</f>
        <v>620.885</v>
      </c>
      <c r="F149" s="15">
        <f>J149+N149+R149+V149</f>
        <v>2.5</v>
      </c>
      <c r="G149" s="54">
        <f t="shared" si="22"/>
        <v>568</v>
      </c>
      <c r="H149" s="399">
        <v>568</v>
      </c>
      <c r="I149" s="399">
        <v>559.882</v>
      </c>
      <c r="J149" s="11"/>
      <c r="K149" s="215">
        <f t="shared" si="23"/>
        <v>217.3</v>
      </c>
      <c r="L149" s="16">
        <v>214.8</v>
      </c>
      <c r="M149" s="399">
        <f>50.203+10.8</f>
        <v>61.003</v>
      </c>
      <c r="N149" s="14">
        <v>2.5</v>
      </c>
      <c r="O149" s="213"/>
      <c r="P149" s="211"/>
      <c r="Q149" s="211"/>
      <c r="R149" s="214"/>
      <c r="S149" s="480">
        <f>T149+V149</f>
        <v>35.8</v>
      </c>
      <c r="T149" s="399">
        <v>35.8</v>
      </c>
      <c r="U149" s="399"/>
      <c r="V149" s="11"/>
    </row>
    <row r="150" spans="1:22" ht="12.75">
      <c r="A150" s="469">
        <v>141</v>
      </c>
      <c r="B150" s="492" t="s">
        <v>12</v>
      </c>
      <c r="C150" s="432">
        <f t="shared" si="21"/>
        <v>25.896</v>
      </c>
      <c r="D150" s="429">
        <f t="shared" si="21"/>
        <v>25.896</v>
      </c>
      <c r="E150" s="429"/>
      <c r="F150" s="524"/>
      <c r="G150" s="480"/>
      <c r="H150" s="427"/>
      <c r="I150" s="427"/>
      <c r="J150" s="525"/>
      <c r="K150" s="432">
        <f t="shared" si="23"/>
        <v>25.896</v>
      </c>
      <c r="L150" s="429">
        <v>25.896</v>
      </c>
      <c r="M150" s="429"/>
      <c r="N150" s="441"/>
      <c r="O150" s="477"/>
      <c r="P150" s="430"/>
      <c r="Q150" s="430"/>
      <c r="R150" s="478"/>
      <c r="S150" s="477"/>
      <c r="T150" s="430"/>
      <c r="U150" s="430"/>
      <c r="V150" s="478"/>
    </row>
    <row r="151" spans="1:22" ht="12.75">
      <c r="A151" s="469">
        <v>142</v>
      </c>
      <c r="B151" s="492" t="s">
        <v>13</v>
      </c>
      <c r="C151" s="432">
        <f t="shared" si="21"/>
        <v>16.224</v>
      </c>
      <c r="D151" s="429">
        <f t="shared" si="21"/>
        <v>16.224</v>
      </c>
      <c r="E151" s="429"/>
      <c r="F151" s="524"/>
      <c r="G151" s="480"/>
      <c r="H151" s="427"/>
      <c r="I151" s="427"/>
      <c r="J151" s="525"/>
      <c r="K151" s="432">
        <f t="shared" si="23"/>
        <v>16.224</v>
      </c>
      <c r="L151" s="429">
        <v>16.224</v>
      </c>
      <c r="M151" s="429"/>
      <c r="N151" s="441"/>
      <c r="O151" s="477"/>
      <c r="P151" s="430"/>
      <c r="Q151" s="430"/>
      <c r="R151" s="478"/>
      <c r="S151" s="477"/>
      <c r="T151" s="430"/>
      <c r="U151" s="430"/>
      <c r="V151" s="478"/>
    </row>
    <row r="152" spans="1:22" ht="12.75">
      <c r="A152" s="469">
        <v>143</v>
      </c>
      <c r="B152" s="492" t="s">
        <v>14</v>
      </c>
      <c r="C152" s="432">
        <f t="shared" si="21"/>
        <v>13.104</v>
      </c>
      <c r="D152" s="429">
        <f t="shared" si="21"/>
        <v>13.104</v>
      </c>
      <c r="E152" s="429"/>
      <c r="F152" s="524"/>
      <c r="G152" s="480"/>
      <c r="H152" s="427"/>
      <c r="I152" s="427"/>
      <c r="J152" s="525"/>
      <c r="K152" s="432">
        <f t="shared" si="23"/>
        <v>13.104</v>
      </c>
      <c r="L152" s="429">
        <v>13.104</v>
      </c>
      <c r="M152" s="429"/>
      <c r="N152" s="441"/>
      <c r="O152" s="477"/>
      <c r="P152" s="430"/>
      <c r="Q152" s="430"/>
      <c r="R152" s="478"/>
      <c r="S152" s="477"/>
      <c r="T152" s="430"/>
      <c r="U152" s="430"/>
      <c r="V152" s="478"/>
    </row>
    <row r="153" spans="1:22" ht="12.75">
      <c r="A153" s="469">
        <v>144</v>
      </c>
      <c r="B153" s="492" t="s">
        <v>15</v>
      </c>
      <c r="C153" s="432">
        <f t="shared" si="21"/>
        <v>4.056</v>
      </c>
      <c r="D153" s="429">
        <f t="shared" si="21"/>
        <v>4.056</v>
      </c>
      <c r="E153" s="429"/>
      <c r="F153" s="524"/>
      <c r="G153" s="480"/>
      <c r="H153" s="427"/>
      <c r="I153" s="427"/>
      <c r="J153" s="525"/>
      <c r="K153" s="432">
        <f t="shared" si="23"/>
        <v>4.056</v>
      </c>
      <c r="L153" s="429">
        <v>4.056</v>
      </c>
      <c r="M153" s="429"/>
      <c r="N153" s="441"/>
      <c r="O153" s="477"/>
      <c r="P153" s="430"/>
      <c r="Q153" s="430"/>
      <c r="R153" s="478"/>
      <c r="S153" s="477"/>
      <c r="T153" s="430"/>
      <c r="U153" s="430"/>
      <c r="V153" s="478"/>
    </row>
    <row r="154" spans="1:22" ht="12.75">
      <c r="A154" s="469">
        <v>145</v>
      </c>
      <c r="B154" s="492" t="s">
        <v>16</v>
      </c>
      <c r="C154" s="432">
        <f t="shared" si="21"/>
        <v>7.8</v>
      </c>
      <c r="D154" s="429">
        <f t="shared" si="21"/>
        <v>7.8</v>
      </c>
      <c r="E154" s="429"/>
      <c r="F154" s="524"/>
      <c r="G154" s="480"/>
      <c r="H154" s="427"/>
      <c r="I154" s="427"/>
      <c r="J154" s="525"/>
      <c r="K154" s="432">
        <f t="shared" si="23"/>
        <v>7.8</v>
      </c>
      <c r="L154" s="429">
        <v>7.8</v>
      </c>
      <c r="M154" s="429"/>
      <c r="N154" s="441"/>
      <c r="O154" s="477"/>
      <c r="P154" s="430"/>
      <c r="Q154" s="430"/>
      <c r="R154" s="478"/>
      <c r="S154" s="477"/>
      <c r="T154" s="430"/>
      <c r="U154" s="430"/>
      <c r="V154" s="478"/>
    </row>
    <row r="155" spans="1:22" ht="12.75">
      <c r="A155" s="469">
        <v>146</v>
      </c>
      <c r="B155" s="492" t="s">
        <v>17</v>
      </c>
      <c r="C155" s="432">
        <f t="shared" si="21"/>
        <v>21.84</v>
      </c>
      <c r="D155" s="429">
        <f t="shared" si="21"/>
        <v>21.84</v>
      </c>
      <c r="E155" s="429"/>
      <c r="F155" s="524"/>
      <c r="G155" s="480"/>
      <c r="H155" s="427"/>
      <c r="I155" s="427"/>
      <c r="J155" s="525"/>
      <c r="K155" s="432">
        <f t="shared" si="23"/>
        <v>21.84</v>
      </c>
      <c r="L155" s="429">
        <v>21.84</v>
      </c>
      <c r="M155" s="429"/>
      <c r="N155" s="441"/>
      <c r="O155" s="477"/>
      <c r="P155" s="430"/>
      <c r="Q155" s="430"/>
      <c r="R155" s="478"/>
      <c r="S155" s="477"/>
      <c r="T155" s="430"/>
      <c r="U155" s="430"/>
      <c r="V155" s="478"/>
    </row>
    <row r="156" spans="1:22" ht="12.75">
      <c r="A156" s="469">
        <v>147</v>
      </c>
      <c r="B156" s="492" t="s">
        <v>18</v>
      </c>
      <c r="C156" s="432">
        <f t="shared" si="21"/>
        <v>19.968</v>
      </c>
      <c r="D156" s="429">
        <f t="shared" si="21"/>
        <v>19.968</v>
      </c>
      <c r="E156" s="429"/>
      <c r="F156" s="524"/>
      <c r="G156" s="480"/>
      <c r="H156" s="427"/>
      <c r="I156" s="427"/>
      <c r="J156" s="525"/>
      <c r="K156" s="432">
        <f t="shared" si="23"/>
        <v>19.968</v>
      </c>
      <c r="L156" s="429">
        <v>19.968</v>
      </c>
      <c r="M156" s="429"/>
      <c r="N156" s="441"/>
      <c r="O156" s="477"/>
      <c r="P156" s="430"/>
      <c r="Q156" s="430"/>
      <c r="R156" s="478"/>
      <c r="S156" s="477"/>
      <c r="T156" s="430"/>
      <c r="U156" s="430"/>
      <c r="V156" s="478"/>
    </row>
    <row r="157" spans="1:22" ht="12.75">
      <c r="A157" s="469">
        <v>148</v>
      </c>
      <c r="B157" s="492" t="s">
        <v>19</v>
      </c>
      <c r="C157" s="432">
        <f t="shared" si="21"/>
        <v>6.864</v>
      </c>
      <c r="D157" s="429">
        <f t="shared" si="21"/>
        <v>6.864</v>
      </c>
      <c r="E157" s="429"/>
      <c r="F157" s="524"/>
      <c r="G157" s="480"/>
      <c r="H157" s="427"/>
      <c r="I157" s="427"/>
      <c r="J157" s="525"/>
      <c r="K157" s="432">
        <f t="shared" si="23"/>
        <v>6.864</v>
      </c>
      <c r="L157" s="429">
        <v>6.864</v>
      </c>
      <c r="M157" s="429"/>
      <c r="N157" s="441"/>
      <c r="O157" s="477"/>
      <c r="P157" s="430"/>
      <c r="Q157" s="430"/>
      <c r="R157" s="478"/>
      <c r="S157" s="477"/>
      <c r="T157" s="430"/>
      <c r="U157" s="430"/>
      <c r="V157" s="478"/>
    </row>
    <row r="158" spans="1:22" ht="12.75">
      <c r="A158" s="469">
        <v>149</v>
      </c>
      <c r="B158" s="492" t="s">
        <v>39</v>
      </c>
      <c r="C158" s="432">
        <f t="shared" si="21"/>
        <v>31.876</v>
      </c>
      <c r="D158" s="429">
        <f t="shared" si="21"/>
        <v>31.876</v>
      </c>
      <c r="E158" s="429"/>
      <c r="F158" s="524"/>
      <c r="G158" s="480">
        <f>H158+J158</f>
        <v>1.3</v>
      </c>
      <c r="H158" s="429">
        <v>1.3</v>
      </c>
      <c r="I158" s="427"/>
      <c r="J158" s="525"/>
      <c r="K158" s="432">
        <f t="shared" si="23"/>
        <v>30.576</v>
      </c>
      <c r="L158" s="429">
        <v>30.576</v>
      </c>
      <c r="M158" s="429"/>
      <c r="N158" s="441"/>
      <c r="O158" s="477"/>
      <c r="P158" s="430"/>
      <c r="Q158" s="430"/>
      <c r="R158" s="478"/>
      <c r="S158" s="477"/>
      <c r="T158" s="430"/>
      <c r="U158" s="430"/>
      <c r="V158" s="478"/>
    </row>
    <row r="159" spans="1:22" ht="12.75">
      <c r="A159" s="469">
        <v>150</v>
      </c>
      <c r="B159" s="492" t="s">
        <v>21</v>
      </c>
      <c r="C159" s="432">
        <f t="shared" si="21"/>
        <v>63.96</v>
      </c>
      <c r="D159" s="429">
        <f t="shared" si="21"/>
        <v>63.96</v>
      </c>
      <c r="E159" s="429"/>
      <c r="F159" s="524"/>
      <c r="G159" s="480"/>
      <c r="H159" s="427"/>
      <c r="I159" s="427"/>
      <c r="J159" s="525"/>
      <c r="K159" s="432">
        <f t="shared" si="23"/>
        <v>63.96</v>
      </c>
      <c r="L159" s="429">
        <v>63.96</v>
      </c>
      <c r="M159" s="429"/>
      <c r="N159" s="441"/>
      <c r="O159" s="477"/>
      <c r="P159" s="430"/>
      <c r="Q159" s="430"/>
      <c r="R159" s="478"/>
      <c r="S159" s="477"/>
      <c r="T159" s="430"/>
      <c r="U159" s="430"/>
      <c r="V159" s="478"/>
    </row>
    <row r="160" spans="1:22" ht="12.75">
      <c r="A160" s="469">
        <v>151</v>
      </c>
      <c r="B160" s="492" t="s">
        <v>141</v>
      </c>
      <c r="C160" s="432">
        <f t="shared" si="21"/>
        <v>137.7</v>
      </c>
      <c r="D160" s="429">
        <f t="shared" si="21"/>
        <v>137.7</v>
      </c>
      <c r="E160" s="429">
        <f>I160+M160+Q160+U160</f>
        <v>134.775</v>
      </c>
      <c r="F160" s="524"/>
      <c r="G160" s="523"/>
      <c r="H160" s="430"/>
      <c r="I160" s="430"/>
      <c r="J160" s="520"/>
      <c r="K160" s="435">
        <f>L160+N160</f>
        <v>137.7</v>
      </c>
      <c r="L160" s="429">
        <f>L161</f>
        <v>137.7</v>
      </c>
      <c r="M160" s="429">
        <f>M161</f>
        <v>134.775</v>
      </c>
      <c r="N160" s="440"/>
      <c r="O160" s="523"/>
      <c r="P160" s="430"/>
      <c r="Q160" s="430"/>
      <c r="R160" s="520"/>
      <c r="S160" s="523"/>
      <c r="T160" s="430"/>
      <c r="U160" s="430"/>
      <c r="V160" s="520"/>
    </row>
    <row r="161" spans="1:22" ht="12.75">
      <c r="A161" s="469">
        <v>152</v>
      </c>
      <c r="B161" s="491" t="s">
        <v>402</v>
      </c>
      <c r="C161" s="423">
        <f t="shared" si="21"/>
        <v>137.7</v>
      </c>
      <c r="D161" s="427">
        <f t="shared" si="21"/>
        <v>137.7</v>
      </c>
      <c r="E161" s="427">
        <f>I161+M161+Q161+U161</f>
        <v>134.775</v>
      </c>
      <c r="F161" s="524"/>
      <c r="G161" s="523"/>
      <c r="H161" s="433"/>
      <c r="I161" s="429"/>
      <c r="J161" s="521"/>
      <c r="K161" s="437">
        <f t="shared" si="23"/>
        <v>137.7</v>
      </c>
      <c r="L161" s="427">
        <v>137.7</v>
      </c>
      <c r="M161" s="427">
        <v>134.775</v>
      </c>
      <c r="N161" s="440"/>
      <c r="O161" s="523"/>
      <c r="P161" s="430"/>
      <c r="Q161" s="430"/>
      <c r="R161" s="520"/>
      <c r="S161" s="523"/>
      <c r="T161" s="430"/>
      <c r="U161" s="430"/>
      <c r="V161" s="520"/>
    </row>
    <row r="162" spans="1:22" ht="12.75">
      <c r="A162" s="469">
        <v>153</v>
      </c>
      <c r="B162" s="492" t="s">
        <v>391</v>
      </c>
      <c r="C162" s="432">
        <f t="shared" si="21"/>
        <v>90.1</v>
      </c>
      <c r="D162" s="429">
        <f t="shared" si="21"/>
        <v>90.1</v>
      </c>
      <c r="E162" s="429"/>
      <c r="F162" s="524"/>
      <c r="G162" s="479">
        <f>G163+G164+G165</f>
        <v>90.1</v>
      </c>
      <c r="H162" s="434">
        <f>H163+H164+H165</f>
        <v>90.1</v>
      </c>
      <c r="I162" s="439"/>
      <c r="J162" s="520"/>
      <c r="K162" s="440"/>
      <c r="L162" s="430"/>
      <c r="M162" s="430"/>
      <c r="N162" s="440"/>
      <c r="O162" s="523"/>
      <c r="P162" s="430"/>
      <c r="Q162" s="430"/>
      <c r="R162" s="520"/>
      <c r="S162" s="523"/>
      <c r="T162" s="430"/>
      <c r="U162" s="430"/>
      <c r="V162" s="520"/>
    </row>
    <row r="163" spans="1:22" ht="12.75">
      <c r="A163" s="469">
        <v>154</v>
      </c>
      <c r="B163" s="491" t="s">
        <v>89</v>
      </c>
      <c r="C163" s="423">
        <f t="shared" si="21"/>
        <v>50</v>
      </c>
      <c r="D163" s="430">
        <f t="shared" si="21"/>
        <v>50</v>
      </c>
      <c r="E163" s="430"/>
      <c r="F163" s="478"/>
      <c r="G163" s="523">
        <f>H163+J163</f>
        <v>50</v>
      </c>
      <c r="H163" s="451">
        <v>50</v>
      </c>
      <c r="I163" s="430"/>
      <c r="J163" s="520"/>
      <c r="K163" s="440"/>
      <c r="L163" s="430"/>
      <c r="M163" s="430"/>
      <c r="N163" s="440"/>
      <c r="O163" s="523"/>
      <c r="P163" s="430"/>
      <c r="Q163" s="430"/>
      <c r="R163" s="520"/>
      <c r="S163" s="523"/>
      <c r="T163" s="430"/>
      <c r="U163" s="430"/>
      <c r="V163" s="520"/>
    </row>
    <row r="164" spans="1:22" ht="12.75">
      <c r="A164" s="469">
        <v>155</v>
      </c>
      <c r="B164" s="491" t="s">
        <v>91</v>
      </c>
      <c r="C164" s="423">
        <f t="shared" si="21"/>
        <v>0.1</v>
      </c>
      <c r="D164" s="430">
        <f t="shared" si="21"/>
        <v>0.1</v>
      </c>
      <c r="E164" s="430"/>
      <c r="F164" s="478"/>
      <c r="G164" s="523">
        <f>H164+J164</f>
        <v>0.1</v>
      </c>
      <c r="H164" s="430">
        <v>0.1</v>
      </c>
      <c r="I164" s="430"/>
      <c r="J164" s="520"/>
      <c r="K164" s="440"/>
      <c r="L164" s="454"/>
      <c r="M164" s="454"/>
      <c r="N164" s="440"/>
      <c r="O164" s="523"/>
      <c r="P164" s="430"/>
      <c r="Q164" s="430"/>
      <c r="R164" s="520"/>
      <c r="S164" s="523"/>
      <c r="T164" s="454"/>
      <c r="U164" s="454"/>
      <c r="V164" s="520"/>
    </row>
    <row r="165" spans="1:22" ht="14.25" customHeight="1">
      <c r="A165" s="469">
        <v>156</v>
      </c>
      <c r="B165" s="815" t="s">
        <v>255</v>
      </c>
      <c r="C165" s="423">
        <f t="shared" si="21"/>
        <v>40</v>
      </c>
      <c r="D165" s="430">
        <f t="shared" si="21"/>
        <v>40</v>
      </c>
      <c r="E165" s="430"/>
      <c r="F165" s="478"/>
      <c r="G165" s="523">
        <f>H165+J165</f>
        <v>40</v>
      </c>
      <c r="H165" s="430">
        <v>40</v>
      </c>
      <c r="I165" s="430"/>
      <c r="J165" s="520"/>
      <c r="K165" s="440"/>
      <c r="L165" s="461"/>
      <c r="M165" s="461"/>
      <c r="N165" s="440"/>
      <c r="O165" s="523"/>
      <c r="P165" s="430"/>
      <c r="Q165" s="430"/>
      <c r="R165" s="520"/>
      <c r="S165" s="523"/>
      <c r="T165" s="461"/>
      <c r="U165" s="461"/>
      <c r="V165" s="520"/>
    </row>
    <row r="166" spans="1:22" ht="14.25" customHeight="1">
      <c r="A166" s="469">
        <v>157</v>
      </c>
      <c r="B166" s="816" t="s">
        <v>394</v>
      </c>
      <c r="C166" s="432">
        <f t="shared" si="21"/>
        <v>9.7</v>
      </c>
      <c r="D166" s="429">
        <f t="shared" si="21"/>
        <v>9.7</v>
      </c>
      <c r="E166" s="429"/>
      <c r="F166" s="524"/>
      <c r="G166" s="479"/>
      <c r="H166" s="429"/>
      <c r="I166" s="429"/>
      <c r="J166" s="521"/>
      <c r="K166" s="435">
        <f>K167</f>
        <v>9.7</v>
      </c>
      <c r="L166" s="434">
        <f>L167</f>
        <v>9.7</v>
      </c>
      <c r="M166" s="461"/>
      <c r="N166" s="440"/>
      <c r="O166" s="523"/>
      <c r="P166" s="430"/>
      <c r="Q166" s="430"/>
      <c r="R166" s="520"/>
      <c r="S166" s="523"/>
      <c r="T166" s="461"/>
      <c r="U166" s="461"/>
      <c r="V166" s="520"/>
    </row>
    <row r="167" spans="1:22" ht="14.25" customHeight="1">
      <c r="A167" s="469">
        <v>157</v>
      </c>
      <c r="B167" s="817" t="s">
        <v>249</v>
      </c>
      <c r="C167" s="423">
        <f t="shared" si="21"/>
        <v>9.7</v>
      </c>
      <c r="D167" s="430">
        <f t="shared" si="21"/>
        <v>9.7</v>
      </c>
      <c r="E167" s="430"/>
      <c r="F167" s="478"/>
      <c r="G167" s="523"/>
      <c r="H167" s="430"/>
      <c r="I167" s="430"/>
      <c r="J167" s="520"/>
      <c r="K167" s="483">
        <f>L167+N167</f>
        <v>9.7</v>
      </c>
      <c r="L167" s="461">
        <v>9.7</v>
      </c>
      <c r="M167" s="461"/>
      <c r="N167" s="440"/>
      <c r="O167" s="523"/>
      <c r="P167" s="430"/>
      <c r="Q167" s="430"/>
      <c r="R167" s="520"/>
      <c r="S167" s="523"/>
      <c r="T167" s="461"/>
      <c r="U167" s="461"/>
      <c r="V167" s="520"/>
    </row>
    <row r="168" spans="1:22" ht="12.75">
      <c r="A168" s="469">
        <v>159</v>
      </c>
      <c r="B168" s="492" t="s">
        <v>11</v>
      </c>
      <c r="C168" s="432">
        <f t="shared" si="21"/>
        <v>615.129</v>
      </c>
      <c r="D168" s="429">
        <f t="shared" si="21"/>
        <v>612.629</v>
      </c>
      <c r="E168" s="429">
        <f>I168+M168+Q168+U168</f>
        <v>388.641</v>
      </c>
      <c r="F168" s="524">
        <f>J168+N168+R168+V168</f>
        <v>2.5</v>
      </c>
      <c r="G168" s="479">
        <f>H168+J168</f>
        <v>23.929</v>
      </c>
      <c r="H168" s="429">
        <v>21.429</v>
      </c>
      <c r="I168" s="429">
        <v>16.441</v>
      </c>
      <c r="J168" s="524">
        <v>2.5</v>
      </c>
      <c r="K168" s="435">
        <f>L168+N168</f>
        <v>267.6</v>
      </c>
      <c r="L168" s="399">
        <v>267.6</v>
      </c>
      <c r="M168" s="399">
        <v>168.3</v>
      </c>
      <c r="N168" s="431"/>
      <c r="O168" s="477"/>
      <c r="P168" s="430"/>
      <c r="Q168" s="430"/>
      <c r="R168" s="478"/>
      <c r="S168" s="480">
        <f>T168+V168</f>
        <v>323.6</v>
      </c>
      <c r="T168" s="399">
        <v>323.6</v>
      </c>
      <c r="U168" s="399">
        <v>203.9</v>
      </c>
      <c r="V168" s="478"/>
    </row>
    <row r="169" spans="1:22" ht="13.5" thickBot="1">
      <c r="A169" s="495">
        <v>160</v>
      </c>
      <c r="B169" s="818" t="s">
        <v>403</v>
      </c>
      <c r="C169" s="811">
        <f t="shared" si="21"/>
        <v>284.6</v>
      </c>
      <c r="D169" s="644">
        <f t="shared" si="21"/>
        <v>284.6</v>
      </c>
      <c r="E169" s="644">
        <f t="shared" si="21"/>
        <v>231.4</v>
      </c>
      <c r="F169" s="645"/>
      <c r="G169" s="490"/>
      <c r="H169" s="454"/>
      <c r="I169" s="454"/>
      <c r="J169" s="484"/>
      <c r="K169" s="483">
        <f>L169+N169</f>
        <v>129.2</v>
      </c>
      <c r="L169" s="464">
        <v>129.2</v>
      </c>
      <c r="M169" s="464">
        <v>104.5</v>
      </c>
      <c r="N169" s="463"/>
      <c r="O169" s="490"/>
      <c r="P169" s="454"/>
      <c r="Q169" s="454"/>
      <c r="R169" s="484"/>
      <c r="S169" s="482">
        <f>T169+V169</f>
        <v>155.4</v>
      </c>
      <c r="T169" s="400">
        <v>155.4</v>
      </c>
      <c r="U169" s="400">
        <v>126.9</v>
      </c>
      <c r="V169" s="484"/>
    </row>
    <row r="170" spans="1:22" ht="33.75" customHeight="1" thickBot="1">
      <c r="A170" s="493">
        <v>161</v>
      </c>
      <c r="B170" s="813" t="s">
        <v>404</v>
      </c>
      <c r="C170" s="499">
        <f aca="true" t="shared" si="24" ref="C170:I170">C171+C179+SUM(C183:C192)</f>
        <v>1748.709</v>
      </c>
      <c r="D170" s="414">
        <f t="shared" si="24"/>
        <v>1588.709</v>
      </c>
      <c r="E170" s="414">
        <f t="shared" si="24"/>
        <v>492.46400000000006</v>
      </c>
      <c r="F170" s="414">
        <f t="shared" si="24"/>
        <v>160</v>
      </c>
      <c r="G170" s="465">
        <f t="shared" si="24"/>
        <v>1585.509</v>
      </c>
      <c r="H170" s="414">
        <f t="shared" si="24"/>
        <v>1585.509</v>
      </c>
      <c r="I170" s="414">
        <f t="shared" si="24"/>
        <v>492.46400000000006</v>
      </c>
      <c r="J170" s="643"/>
      <c r="K170" s="465">
        <f>K171</f>
        <v>160</v>
      </c>
      <c r="L170" s="515"/>
      <c r="M170" s="515"/>
      <c r="N170" s="416">
        <f>N171</f>
        <v>160</v>
      </c>
      <c r="O170" s="551"/>
      <c r="P170" s="412"/>
      <c r="Q170" s="412"/>
      <c r="R170" s="552"/>
      <c r="S170" s="551">
        <f>S171+S179+SUM(S183:S192)</f>
        <v>3.2</v>
      </c>
      <c r="T170" s="412">
        <f>T171+T179+SUM(T183:T192)</f>
        <v>3.2</v>
      </c>
      <c r="U170" s="412"/>
      <c r="V170" s="529"/>
    </row>
    <row r="171" spans="1:22" ht="12.75">
      <c r="A171" s="466">
        <v>162</v>
      </c>
      <c r="B171" s="786" t="s">
        <v>394</v>
      </c>
      <c r="C171" s="785">
        <f>G171+K171+O171+S171</f>
        <v>703.5</v>
      </c>
      <c r="D171" s="792">
        <f>H171+L171+P171+T171</f>
        <v>543.5</v>
      </c>
      <c r="E171" s="792"/>
      <c r="F171" s="793">
        <f>J171+N171+R171+V171</f>
        <v>160</v>
      </c>
      <c r="G171" s="780">
        <f>SUM(G172:G178)</f>
        <v>543.5</v>
      </c>
      <c r="H171" s="781">
        <f>SUM(H172:H178)</f>
        <v>543.5</v>
      </c>
      <c r="I171" s="781"/>
      <c r="J171" s="782"/>
      <c r="K171" s="775">
        <f>SUM(K172:K178)</f>
        <v>160</v>
      </c>
      <c r="L171" s="467"/>
      <c r="M171" s="467"/>
      <c r="N171" s="467">
        <f>SUM(N172:N178)</f>
        <v>160</v>
      </c>
      <c r="O171" s="553"/>
      <c r="P171" s="468"/>
      <c r="Q171" s="468"/>
      <c r="R171" s="531"/>
      <c r="S171" s="549"/>
      <c r="T171" s="451"/>
      <c r="U171" s="451"/>
      <c r="V171" s="534"/>
    </row>
    <row r="172" spans="1:22" ht="12.75">
      <c r="A172" s="469">
        <v>163</v>
      </c>
      <c r="B172" s="787" t="s">
        <v>93</v>
      </c>
      <c r="C172" s="784">
        <f aca="true" t="shared" si="25" ref="C172:E207">G172+K172+O172+S172</f>
        <v>300</v>
      </c>
      <c r="D172" s="470">
        <f t="shared" si="25"/>
        <v>300</v>
      </c>
      <c r="E172" s="470"/>
      <c r="F172" s="794"/>
      <c r="G172" s="477">
        <f aca="true" t="shared" si="26" ref="G172:G178">H172+J172</f>
        <v>300</v>
      </c>
      <c r="H172" s="453">
        <v>300</v>
      </c>
      <c r="I172" s="453"/>
      <c r="J172" s="525"/>
      <c r="K172" s="426"/>
      <c r="L172" s="451"/>
      <c r="M172" s="451"/>
      <c r="N172" s="478"/>
      <c r="O172" s="477"/>
      <c r="P172" s="430"/>
      <c r="Q172" s="430"/>
      <c r="R172" s="478"/>
      <c r="S172" s="477"/>
      <c r="T172" s="430"/>
      <c r="U172" s="430"/>
      <c r="V172" s="478"/>
    </row>
    <row r="173" spans="1:22" ht="12.75" customHeight="1">
      <c r="A173" s="469">
        <v>164</v>
      </c>
      <c r="B173" s="773" t="s">
        <v>546</v>
      </c>
      <c r="C173" s="164">
        <f t="shared" si="25"/>
        <v>160</v>
      </c>
      <c r="D173" s="221"/>
      <c r="E173" s="221"/>
      <c r="F173" s="795">
        <f>J173+N173+R173+V173</f>
        <v>160</v>
      </c>
      <c r="G173" s="477"/>
      <c r="H173" s="211"/>
      <c r="I173" s="211"/>
      <c r="J173" s="224"/>
      <c r="K173" s="27">
        <f>L173+N173</f>
        <v>160</v>
      </c>
      <c r="L173" s="400"/>
      <c r="M173" s="400"/>
      <c r="N173" s="223">
        <v>160</v>
      </c>
      <c r="O173" s="477"/>
      <c r="P173" s="430"/>
      <c r="Q173" s="430"/>
      <c r="R173" s="478"/>
      <c r="S173" s="477"/>
      <c r="T173" s="430"/>
      <c r="U173" s="430"/>
      <c r="V173" s="478"/>
    </row>
    <row r="174" spans="1:22" ht="12.75">
      <c r="A174" s="469">
        <v>165</v>
      </c>
      <c r="B174" s="773" t="s">
        <v>443</v>
      </c>
      <c r="C174" s="796"/>
      <c r="D174" s="470"/>
      <c r="E174" s="470"/>
      <c r="F174" s="794"/>
      <c r="G174" s="523">
        <f t="shared" si="26"/>
        <v>20</v>
      </c>
      <c r="H174" s="470">
        <v>20</v>
      </c>
      <c r="I174" s="470"/>
      <c r="J174" s="794"/>
      <c r="K174" s="426"/>
      <c r="L174" s="461"/>
      <c r="M174" s="476"/>
      <c r="N174" s="478"/>
      <c r="O174" s="477"/>
      <c r="P174" s="430"/>
      <c r="Q174" s="430"/>
      <c r="R174" s="478"/>
      <c r="S174" s="477"/>
      <c r="T174" s="430"/>
      <c r="U174" s="430"/>
      <c r="V174" s="478"/>
    </row>
    <row r="175" spans="1:22" ht="12.75">
      <c r="A175" s="469">
        <v>166</v>
      </c>
      <c r="B175" s="694" t="s">
        <v>446</v>
      </c>
      <c r="C175" s="796"/>
      <c r="D175" s="470"/>
      <c r="E175" s="470"/>
      <c r="F175" s="794"/>
      <c r="G175" s="523">
        <f t="shared" si="26"/>
        <v>1.5</v>
      </c>
      <c r="H175" s="799">
        <v>1.5</v>
      </c>
      <c r="I175" s="772"/>
      <c r="J175" s="783"/>
      <c r="K175" s="426"/>
      <c r="L175" s="461"/>
      <c r="M175" s="476"/>
      <c r="N175" s="478"/>
      <c r="O175" s="477"/>
      <c r="P175" s="430"/>
      <c r="Q175" s="430"/>
      <c r="R175" s="478"/>
      <c r="S175" s="477"/>
      <c r="T175" s="430"/>
      <c r="U175" s="430"/>
      <c r="V175" s="478"/>
    </row>
    <row r="176" spans="1:22" ht="12.75">
      <c r="A176" s="469">
        <v>167</v>
      </c>
      <c r="B176" s="774" t="s">
        <v>243</v>
      </c>
      <c r="C176" s="797">
        <f t="shared" si="25"/>
        <v>50</v>
      </c>
      <c r="D176" s="648">
        <f>H176+L176+P176+T176</f>
        <v>50</v>
      </c>
      <c r="E176" s="648"/>
      <c r="F176" s="798"/>
      <c r="G176" s="477">
        <f t="shared" si="26"/>
        <v>50</v>
      </c>
      <c r="H176" s="451">
        <v>50</v>
      </c>
      <c r="I176" s="430"/>
      <c r="J176" s="478"/>
      <c r="K176" s="440"/>
      <c r="L176" s="461"/>
      <c r="M176" s="439"/>
      <c r="N176" s="478"/>
      <c r="O176" s="477"/>
      <c r="P176" s="430"/>
      <c r="Q176" s="430"/>
      <c r="R176" s="478"/>
      <c r="S176" s="477"/>
      <c r="T176" s="430"/>
      <c r="U176" s="430"/>
      <c r="V176" s="478"/>
    </row>
    <row r="177" spans="1:22" ht="12.75">
      <c r="A177" s="469">
        <v>168</v>
      </c>
      <c r="B177" s="631" t="s">
        <v>94</v>
      </c>
      <c r="C177" s="482">
        <f t="shared" si="25"/>
        <v>130</v>
      </c>
      <c r="D177" s="430">
        <f t="shared" si="25"/>
        <v>130</v>
      </c>
      <c r="E177" s="430"/>
      <c r="F177" s="478"/>
      <c r="G177" s="477">
        <f t="shared" si="26"/>
        <v>130</v>
      </c>
      <c r="H177" s="430">
        <v>130</v>
      </c>
      <c r="I177" s="439"/>
      <c r="J177" s="520"/>
      <c r="K177" s="440"/>
      <c r="L177" s="451"/>
      <c r="M177" s="439"/>
      <c r="N177" s="520"/>
      <c r="O177" s="523"/>
      <c r="P177" s="430"/>
      <c r="Q177" s="439"/>
      <c r="R177" s="520"/>
      <c r="S177" s="523"/>
      <c r="T177" s="430"/>
      <c r="U177" s="439"/>
      <c r="V177" s="520"/>
    </row>
    <row r="178" spans="1:22" ht="12.75">
      <c r="A178" s="469">
        <v>169</v>
      </c>
      <c r="B178" s="631" t="s">
        <v>250</v>
      </c>
      <c r="C178" s="482">
        <f t="shared" si="25"/>
        <v>42</v>
      </c>
      <c r="D178" s="430">
        <f t="shared" si="25"/>
        <v>42</v>
      </c>
      <c r="E178" s="430"/>
      <c r="F178" s="478"/>
      <c r="G178" s="523">
        <f t="shared" si="26"/>
        <v>42</v>
      </c>
      <c r="H178" s="430">
        <v>42</v>
      </c>
      <c r="I178" s="439"/>
      <c r="J178" s="520"/>
      <c r="K178" s="440"/>
      <c r="L178" s="430"/>
      <c r="M178" s="439"/>
      <c r="N178" s="520"/>
      <c r="O178" s="523"/>
      <c r="P178" s="430"/>
      <c r="Q178" s="439"/>
      <c r="R178" s="520"/>
      <c r="S178" s="523"/>
      <c r="T178" s="430"/>
      <c r="U178" s="439"/>
      <c r="V178" s="520"/>
    </row>
    <row r="179" spans="1:22" ht="12.75">
      <c r="A179" s="469">
        <v>170</v>
      </c>
      <c r="B179" s="632" t="s">
        <v>461</v>
      </c>
      <c r="C179" s="480">
        <f t="shared" si="25"/>
        <v>78</v>
      </c>
      <c r="D179" s="429">
        <f>H179</f>
        <v>78</v>
      </c>
      <c r="E179" s="429"/>
      <c r="F179" s="524"/>
      <c r="G179" s="479">
        <f>G180+G181+G182</f>
        <v>78</v>
      </c>
      <c r="H179" s="429">
        <f>H180+H181+H182</f>
        <v>78</v>
      </c>
      <c r="I179" s="430"/>
      <c r="J179" s="520"/>
      <c r="K179" s="440"/>
      <c r="L179" s="430"/>
      <c r="M179" s="430"/>
      <c r="N179" s="520"/>
      <c r="O179" s="523"/>
      <c r="P179" s="430"/>
      <c r="Q179" s="430"/>
      <c r="R179" s="520"/>
      <c r="S179" s="523"/>
      <c r="T179" s="430"/>
      <c r="U179" s="430"/>
      <c r="V179" s="520"/>
    </row>
    <row r="180" spans="1:22" ht="24.75" customHeight="1">
      <c r="A180" s="469">
        <v>171</v>
      </c>
      <c r="B180" s="788" t="s">
        <v>289</v>
      </c>
      <c r="C180" s="29">
        <f t="shared" si="25"/>
        <v>33</v>
      </c>
      <c r="D180" s="48">
        <f t="shared" si="25"/>
        <v>33</v>
      </c>
      <c r="E180" s="32"/>
      <c r="F180" s="45"/>
      <c r="G180" s="29">
        <f>H180+J180</f>
        <v>33</v>
      </c>
      <c r="H180" s="32">
        <v>33</v>
      </c>
      <c r="I180" s="430"/>
      <c r="J180" s="520"/>
      <c r="K180" s="440"/>
      <c r="L180" s="430"/>
      <c r="M180" s="430"/>
      <c r="N180" s="520"/>
      <c r="O180" s="523"/>
      <c r="P180" s="430"/>
      <c r="Q180" s="430"/>
      <c r="R180" s="520"/>
      <c r="S180" s="523"/>
      <c r="T180" s="430"/>
      <c r="U180" s="430"/>
      <c r="V180" s="520"/>
    </row>
    <row r="181" spans="1:22" ht="27.75" customHeight="1">
      <c r="A181" s="469">
        <v>172</v>
      </c>
      <c r="B181" s="789" t="s">
        <v>447</v>
      </c>
      <c r="C181" s="482">
        <f t="shared" si="25"/>
        <v>30</v>
      </c>
      <c r="D181" s="430">
        <f t="shared" si="25"/>
        <v>30</v>
      </c>
      <c r="E181" s="430"/>
      <c r="F181" s="478"/>
      <c r="G181" s="523">
        <f aca="true" t="shared" si="27" ref="G181:G192">H181+J181</f>
        <v>30</v>
      </c>
      <c r="H181" s="430">
        <v>30</v>
      </c>
      <c r="I181" s="430"/>
      <c r="J181" s="520"/>
      <c r="K181" s="440"/>
      <c r="L181" s="430"/>
      <c r="M181" s="430"/>
      <c r="N181" s="520"/>
      <c r="O181" s="523"/>
      <c r="P181" s="430"/>
      <c r="Q181" s="430"/>
      <c r="R181" s="520"/>
      <c r="S181" s="523"/>
      <c r="T181" s="430"/>
      <c r="U181" s="430"/>
      <c r="V181" s="520"/>
    </row>
    <row r="182" spans="1:22" ht="14.25" customHeight="1">
      <c r="A182" s="469">
        <v>173</v>
      </c>
      <c r="B182" s="790" t="s">
        <v>285</v>
      </c>
      <c r="C182" s="482">
        <f t="shared" si="25"/>
        <v>15</v>
      </c>
      <c r="D182" s="430">
        <f t="shared" si="25"/>
        <v>15</v>
      </c>
      <c r="E182" s="430"/>
      <c r="F182" s="478"/>
      <c r="G182" s="523">
        <f t="shared" si="27"/>
        <v>15</v>
      </c>
      <c r="H182" s="430">
        <v>15</v>
      </c>
      <c r="I182" s="430"/>
      <c r="J182" s="520"/>
      <c r="K182" s="440"/>
      <c r="L182" s="430"/>
      <c r="M182" s="430"/>
      <c r="N182" s="520"/>
      <c r="O182" s="523"/>
      <c r="P182" s="430"/>
      <c r="Q182" s="430"/>
      <c r="R182" s="520"/>
      <c r="S182" s="523"/>
      <c r="T182" s="430"/>
      <c r="U182" s="430"/>
      <c r="V182" s="520"/>
    </row>
    <row r="183" spans="1:22" ht="12.75">
      <c r="A183" s="469">
        <v>174</v>
      </c>
      <c r="B183" s="632" t="s">
        <v>12</v>
      </c>
      <c r="C183" s="480">
        <f t="shared" si="25"/>
        <v>73.674</v>
      </c>
      <c r="D183" s="429">
        <f t="shared" si="25"/>
        <v>73.674</v>
      </c>
      <c r="E183" s="429">
        <f t="shared" si="25"/>
        <v>49.3</v>
      </c>
      <c r="F183" s="524"/>
      <c r="G183" s="480">
        <f t="shared" si="27"/>
        <v>73.174</v>
      </c>
      <c r="H183" s="429">
        <v>73.174</v>
      </c>
      <c r="I183" s="429">
        <v>49.3</v>
      </c>
      <c r="J183" s="525"/>
      <c r="K183" s="432"/>
      <c r="L183" s="430"/>
      <c r="M183" s="430"/>
      <c r="N183" s="478"/>
      <c r="O183" s="477"/>
      <c r="P183" s="430"/>
      <c r="Q183" s="430"/>
      <c r="R183" s="478"/>
      <c r="S183" s="480">
        <f>T183+V183</f>
        <v>0.5</v>
      </c>
      <c r="T183" s="429">
        <v>0.5</v>
      </c>
      <c r="U183" s="429"/>
      <c r="V183" s="524"/>
    </row>
    <row r="184" spans="1:22" ht="12.75">
      <c r="A184" s="469">
        <v>175</v>
      </c>
      <c r="B184" s="632" t="s">
        <v>13</v>
      </c>
      <c r="C184" s="480">
        <f t="shared" si="25"/>
        <v>44.527</v>
      </c>
      <c r="D184" s="429">
        <f t="shared" si="25"/>
        <v>44.527</v>
      </c>
      <c r="E184" s="429">
        <f t="shared" si="25"/>
        <v>32.54</v>
      </c>
      <c r="F184" s="524"/>
      <c r="G184" s="480">
        <f t="shared" si="27"/>
        <v>44.527</v>
      </c>
      <c r="H184" s="429">
        <v>44.527</v>
      </c>
      <c r="I184" s="429">
        <v>32.54</v>
      </c>
      <c r="J184" s="525"/>
      <c r="K184" s="432"/>
      <c r="L184" s="430"/>
      <c r="M184" s="430"/>
      <c r="N184" s="478"/>
      <c r="O184" s="477"/>
      <c r="P184" s="430"/>
      <c r="Q184" s="430"/>
      <c r="R184" s="478"/>
      <c r="S184" s="480"/>
      <c r="T184" s="429"/>
      <c r="U184" s="429"/>
      <c r="V184" s="524"/>
    </row>
    <row r="185" spans="1:22" ht="12.75">
      <c r="A185" s="469">
        <v>176</v>
      </c>
      <c r="B185" s="632" t="s">
        <v>14</v>
      </c>
      <c r="C185" s="480">
        <f t="shared" si="25"/>
        <v>100.465</v>
      </c>
      <c r="D185" s="429">
        <f t="shared" si="25"/>
        <v>100.465</v>
      </c>
      <c r="E185" s="429">
        <f t="shared" si="25"/>
        <v>73.405</v>
      </c>
      <c r="F185" s="524"/>
      <c r="G185" s="480">
        <f t="shared" si="27"/>
        <v>98.465</v>
      </c>
      <c r="H185" s="429">
        <v>98.465</v>
      </c>
      <c r="I185" s="429">
        <v>73.405</v>
      </c>
      <c r="J185" s="524"/>
      <c r="K185" s="432"/>
      <c r="L185" s="430"/>
      <c r="M185" s="430"/>
      <c r="N185" s="478"/>
      <c r="O185" s="477"/>
      <c r="P185" s="430"/>
      <c r="Q185" s="430"/>
      <c r="R185" s="478"/>
      <c r="S185" s="480">
        <f>T185+V185</f>
        <v>2</v>
      </c>
      <c r="T185" s="429">
        <v>2</v>
      </c>
      <c r="U185" s="429"/>
      <c r="V185" s="524"/>
    </row>
    <row r="186" spans="1:22" ht="12.75">
      <c r="A186" s="469">
        <v>177</v>
      </c>
      <c r="B186" s="632" t="s">
        <v>15</v>
      </c>
      <c r="C186" s="480">
        <f t="shared" si="25"/>
        <v>29.37</v>
      </c>
      <c r="D186" s="429">
        <f t="shared" si="25"/>
        <v>29.37</v>
      </c>
      <c r="E186" s="429">
        <f t="shared" si="25"/>
        <v>25.783</v>
      </c>
      <c r="F186" s="524"/>
      <c r="G186" s="480">
        <f t="shared" si="27"/>
        <v>29.37</v>
      </c>
      <c r="H186" s="429">
        <v>29.37</v>
      </c>
      <c r="I186" s="429">
        <v>25.783</v>
      </c>
      <c r="J186" s="524"/>
      <c r="K186" s="432"/>
      <c r="L186" s="430"/>
      <c r="M186" s="430"/>
      <c r="N186" s="478"/>
      <c r="O186" s="477"/>
      <c r="P186" s="430"/>
      <c r="Q186" s="430"/>
      <c r="R186" s="478"/>
      <c r="S186" s="480"/>
      <c r="T186" s="429"/>
      <c r="U186" s="429"/>
      <c r="V186" s="524"/>
    </row>
    <row r="187" spans="1:22" ht="12.75">
      <c r="A187" s="469">
        <v>178</v>
      </c>
      <c r="B187" s="632" t="s">
        <v>16</v>
      </c>
      <c r="C187" s="480">
        <f t="shared" si="25"/>
        <v>55.141</v>
      </c>
      <c r="D187" s="429">
        <f t="shared" si="25"/>
        <v>55.141</v>
      </c>
      <c r="E187" s="429">
        <f t="shared" si="25"/>
        <v>42.384</v>
      </c>
      <c r="F187" s="524"/>
      <c r="G187" s="480">
        <f t="shared" si="27"/>
        <v>55.141</v>
      </c>
      <c r="H187" s="429">
        <v>55.141</v>
      </c>
      <c r="I187" s="429">
        <v>42.384</v>
      </c>
      <c r="J187" s="524"/>
      <c r="K187" s="432"/>
      <c r="L187" s="430"/>
      <c r="M187" s="430"/>
      <c r="N187" s="478"/>
      <c r="O187" s="477"/>
      <c r="P187" s="430"/>
      <c r="Q187" s="430"/>
      <c r="R187" s="478"/>
      <c r="S187" s="480"/>
      <c r="T187" s="429"/>
      <c r="U187" s="429"/>
      <c r="V187" s="524"/>
    </row>
    <row r="188" spans="1:22" ht="12.75">
      <c r="A188" s="469">
        <v>179</v>
      </c>
      <c r="B188" s="632" t="s">
        <v>17</v>
      </c>
      <c r="C188" s="480">
        <f t="shared" si="25"/>
        <v>139.019</v>
      </c>
      <c r="D188" s="429">
        <f t="shared" si="25"/>
        <v>139.019</v>
      </c>
      <c r="E188" s="429">
        <f t="shared" si="25"/>
        <v>112.668</v>
      </c>
      <c r="F188" s="524"/>
      <c r="G188" s="480">
        <f t="shared" si="27"/>
        <v>139.019</v>
      </c>
      <c r="H188" s="429">
        <v>139.019</v>
      </c>
      <c r="I188" s="429">
        <v>112.668</v>
      </c>
      <c r="J188" s="524"/>
      <c r="K188" s="432"/>
      <c r="L188" s="430"/>
      <c r="M188" s="430"/>
      <c r="N188" s="478"/>
      <c r="O188" s="477"/>
      <c r="P188" s="430"/>
      <c r="Q188" s="430"/>
      <c r="R188" s="478"/>
      <c r="S188" s="480"/>
      <c r="T188" s="429"/>
      <c r="U188" s="429"/>
      <c r="V188" s="524"/>
    </row>
    <row r="189" spans="1:22" ht="12.75">
      <c r="A189" s="469">
        <v>180</v>
      </c>
      <c r="B189" s="632" t="s">
        <v>18</v>
      </c>
      <c r="C189" s="480">
        <f t="shared" si="25"/>
        <v>88.018</v>
      </c>
      <c r="D189" s="429">
        <f t="shared" si="25"/>
        <v>88.018</v>
      </c>
      <c r="E189" s="429">
        <f t="shared" si="25"/>
        <v>67.415</v>
      </c>
      <c r="F189" s="524"/>
      <c r="G189" s="480">
        <f t="shared" si="27"/>
        <v>87.318</v>
      </c>
      <c r="H189" s="429">
        <v>87.318</v>
      </c>
      <c r="I189" s="429">
        <v>67.415</v>
      </c>
      <c r="J189" s="524"/>
      <c r="K189" s="432"/>
      <c r="L189" s="430"/>
      <c r="M189" s="430"/>
      <c r="N189" s="478"/>
      <c r="O189" s="477"/>
      <c r="P189" s="430"/>
      <c r="Q189" s="430"/>
      <c r="R189" s="478"/>
      <c r="S189" s="480">
        <f>T189+V189</f>
        <v>0.7</v>
      </c>
      <c r="T189" s="429">
        <v>0.7</v>
      </c>
      <c r="U189" s="429"/>
      <c r="V189" s="524"/>
    </row>
    <row r="190" spans="1:22" ht="12.75">
      <c r="A190" s="469">
        <v>181</v>
      </c>
      <c r="B190" s="632" t="s">
        <v>19</v>
      </c>
      <c r="C190" s="480">
        <f t="shared" si="25"/>
        <v>49.264</v>
      </c>
      <c r="D190" s="429">
        <f t="shared" si="25"/>
        <v>49.264</v>
      </c>
      <c r="E190" s="429">
        <f t="shared" si="25"/>
        <v>40.306</v>
      </c>
      <c r="F190" s="524"/>
      <c r="G190" s="480">
        <f t="shared" si="27"/>
        <v>49.264</v>
      </c>
      <c r="H190" s="429">
        <v>49.264</v>
      </c>
      <c r="I190" s="429">
        <v>40.306</v>
      </c>
      <c r="J190" s="524"/>
      <c r="K190" s="432"/>
      <c r="L190" s="430"/>
      <c r="M190" s="430"/>
      <c r="N190" s="478"/>
      <c r="O190" s="477"/>
      <c r="P190" s="430"/>
      <c r="Q190" s="430"/>
      <c r="R190" s="478"/>
      <c r="S190" s="480"/>
      <c r="T190" s="429"/>
      <c r="U190" s="429"/>
      <c r="V190" s="524"/>
    </row>
    <row r="191" spans="1:22" ht="12.75">
      <c r="A191" s="469">
        <v>182</v>
      </c>
      <c r="B191" s="632" t="s">
        <v>39</v>
      </c>
      <c r="C191" s="480">
        <f t="shared" si="25"/>
        <v>61.021</v>
      </c>
      <c r="D191" s="429">
        <f t="shared" si="25"/>
        <v>61.021</v>
      </c>
      <c r="E191" s="429">
        <f t="shared" si="25"/>
        <v>38.7</v>
      </c>
      <c r="F191" s="524"/>
      <c r="G191" s="480">
        <f t="shared" si="27"/>
        <v>61.021</v>
      </c>
      <c r="H191" s="429">
        <v>61.021</v>
      </c>
      <c r="I191" s="429">
        <v>38.7</v>
      </c>
      <c r="J191" s="524"/>
      <c r="K191" s="432"/>
      <c r="L191" s="430"/>
      <c r="M191" s="430"/>
      <c r="N191" s="478"/>
      <c r="O191" s="477"/>
      <c r="P191" s="430"/>
      <c r="Q191" s="430"/>
      <c r="R191" s="478"/>
      <c r="S191" s="480"/>
      <c r="T191" s="429"/>
      <c r="U191" s="429"/>
      <c r="V191" s="524"/>
    </row>
    <row r="192" spans="1:22" ht="13.5" thickBot="1">
      <c r="A192" s="471">
        <v>183</v>
      </c>
      <c r="B192" s="791" t="s">
        <v>21</v>
      </c>
      <c r="C192" s="640">
        <f t="shared" si="25"/>
        <v>326.71</v>
      </c>
      <c r="D192" s="641">
        <f t="shared" si="25"/>
        <v>326.71</v>
      </c>
      <c r="E192" s="641">
        <f t="shared" si="25"/>
        <v>9.963</v>
      </c>
      <c r="F192" s="642"/>
      <c r="G192" s="640">
        <f t="shared" si="27"/>
        <v>326.71</v>
      </c>
      <c r="H192" s="641">
        <f>300.71+26</f>
        <v>326.71</v>
      </c>
      <c r="I192" s="641">
        <v>9.963</v>
      </c>
      <c r="J192" s="642"/>
      <c r="K192" s="776"/>
      <c r="L192" s="644"/>
      <c r="M192" s="644"/>
      <c r="N192" s="645"/>
      <c r="O192" s="477"/>
      <c r="P192" s="430"/>
      <c r="Q192" s="430"/>
      <c r="R192" s="478"/>
      <c r="S192" s="526"/>
      <c r="T192" s="444"/>
      <c r="U192" s="444"/>
      <c r="V192" s="540"/>
    </row>
    <row r="193" spans="1:22" ht="32.25" customHeight="1" thickBot="1">
      <c r="A193" s="493">
        <v>184</v>
      </c>
      <c r="B193" s="512" t="s">
        <v>405</v>
      </c>
      <c r="C193" s="637">
        <f t="shared" si="25"/>
        <v>2154</v>
      </c>
      <c r="D193" s="638">
        <f t="shared" si="25"/>
        <v>1417</v>
      </c>
      <c r="E193" s="638"/>
      <c r="F193" s="638">
        <f>J193+N193+R193+V193</f>
        <v>737</v>
      </c>
      <c r="G193" s="777">
        <f>G194+G196+G200+G204</f>
        <v>1130</v>
      </c>
      <c r="H193" s="778">
        <f>H194+H196+H200+H204</f>
        <v>1130</v>
      </c>
      <c r="I193" s="778"/>
      <c r="J193" s="779"/>
      <c r="K193" s="637">
        <f>K194</f>
        <v>1024</v>
      </c>
      <c r="L193" s="637">
        <f>L194</f>
        <v>287</v>
      </c>
      <c r="M193" s="637"/>
      <c r="N193" s="637">
        <f>N194</f>
        <v>737</v>
      </c>
      <c r="O193" s="528"/>
      <c r="P193" s="412"/>
      <c r="Q193" s="412"/>
      <c r="R193" s="529"/>
      <c r="S193" s="528"/>
      <c r="T193" s="412"/>
      <c r="U193" s="412"/>
      <c r="V193" s="529"/>
    </row>
    <row r="194" spans="1:22" ht="27.75" customHeight="1">
      <c r="A194" s="466">
        <v>185</v>
      </c>
      <c r="B194" s="513" t="s">
        <v>406</v>
      </c>
      <c r="C194" s="418">
        <f t="shared" si="25"/>
        <v>1094</v>
      </c>
      <c r="D194" s="421">
        <f t="shared" si="25"/>
        <v>357</v>
      </c>
      <c r="E194" s="421"/>
      <c r="F194" s="421">
        <f>J194+N194+R194+V194</f>
        <v>737</v>
      </c>
      <c r="G194" s="472">
        <f>G195</f>
        <v>70</v>
      </c>
      <c r="H194" s="473">
        <f>H195</f>
        <v>70</v>
      </c>
      <c r="I194" s="474"/>
      <c r="J194" s="475"/>
      <c r="K194" s="418">
        <f>K196</f>
        <v>1024</v>
      </c>
      <c r="L194" s="418">
        <f>L196</f>
        <v>287</v>
      </c>
      <c r="M194" s="418"/>
      <c r="N194" s="418">
        <f>N196</f>
        <v>737</v>
      </c>
      <c r="O194" s="554"/>
      <c r="P194" s="451"/>
      <c r="Q194" s="451"/>
      <c r="R194" s="555"/>
      <c r="S194" s="554"/>
      <c r="T194" s="451"/>
      <c r="U194" s="451"/>
      <c r="V194" s="555"/>
    </row>
    <row r="195" spans="1:22" ht="12.75">
      <c r="A195" s="469">
        <v>186</v>
      </c>
      <c r="B195" s="491" t="s">
        <v>97</v>
      </c>
      <c r="C195" s="423">
        <f t="shared" si="25"/>
        <v>70</v>
      </c>
      <c r="D195" s="430">
        <f t="shared" si="25"/>
        <v>70</v>
      </c>
      <c r="E195" s="430"/>
      <c r="F195" s="431"/>
      <c r="G195" s="477">
        <f>H195+J195</f>
        <v>70</v>
      </c>
      <c r="H195" s="431">
        <v>70</v>
      </c>
      <c r="I195" s="430"/>
      <c r="J195" s="478"/>
      <c r="K195" s="439"/>
      <c r="L195" s="454"/>
      <c r="M195" s="454"/>
      <c r="N195" s="431"/>
      <c r="O195" s="477"/>
      <c r="P195" s="430"/>
      <c r="Q195" s="430"/>
      <c r="R195" s="478"/>
      <c r="S195" s="477"/>
      <c r="T195" s="430"/>
      <c r="U195" s="430"/>
      <c r="V195" s="478"/>
    </row>
    <row r="196" spans="1:22" ht="12.75">
      <c r="A196" s="469">
        <v>187</v>
      </c>
      <c r="B196" s="492" t="s">
        <v>462</v>
      </c>
      <c r="C196" s="432">
        <f t="shared" si="25"/>
        <v>1094</v>
      </c>
      <c r="D196" s="429">
        <f t="shared" si="25"/>
        <v>357</v>
      </c>
      <c r="E196" s="429"/>
      <c r="F196" s="429">
        <f>J196+N196+R196+V196</f>
        <v>737</v>
      </c>
      <c r="G196" s="479">
        <f>H196+J196</f>
        <v>70</v>
      </c>
      <c r="H196" s="429">
        <f>H199</f>
        <v>70</v>
      </c>
      <c r="I196" s="430"/>
      <c r="J196" s="478"/>
      <c r="K196" s="435">
        <f>K197+K198</f>
        <v>1024</v>
      </c>
      <c r="L196" s="434">
        <f>L197+L198</f>
        <v>287</v>
      </c>
      <c r="M196" s="434"/>
      <c r="N196" s="435">
        <f>N197+N198</f>
        <v>737</v>
      </c>
      <c r="O196" s="477"/>
      <c r="P196" s="430"/>
      <c r="Q196" s="430"/>
      <c r="R196" s="478"/>
      <c r="S196" s="477"/>
      <c r="T196" s="430"/>
      <c r="U196" s="430"/>
      <c r="V196" s="478"/>
    </row>
    <row r="197" spans="1:22" ht="12.75">
      <c r="A197" s="469">
        <v>188</v>
      </c>
      <c r="B197" s="491" t="s">
        <v>247</v>
      </c>
      <c r="C197" s="423">
        <f t="shared" si="25"/>
        <v>287</v>
      </c>
      <c r="D197" s="427">
        <f t="shared" si="25"/>
        <v>287</v>
      </c>
      <c r="E197" s="429"/>
      <c r="F197" s="438"/>
      <c r="G197" s="480"/>
      <c r="H197" s="435"/>
      <c r="I197" s="430"/>
      <c r="J197" s="478"/>
      <c r="K197" s="439">
        <f>L197+N197</f>
        <v>287</v>
      </c>
      <c r="L197" s="451">
        <v>287</v>
      </c>
      <c r="M197" s="451"/>
      <c r="N197" s="431"/>
      <c r="O197" s="477"/>
      <c r="P197" s="430"/>
      <c r="Q197" s="430"/>
      <c r="R197" s="478"/>
      <c r="S197" s="477"/>
      <c r="T197" s="430"/>
      <c r="U197" s="430"/>
      <c r="V197" s="478"/>
    </row>
    <row r="198" spans="1:22" ht="12.75">
      <c r="A198" s="469">
        <v>189</v>
      </c>
      <c r="B198" s="647" t="s">
        <v>547</v>
      </c>
      <c r="C198" s="27">
        <f t="shared" si="25"/>
        <v>737</v>
      </c>
      <c r="D198" s="48"/>
      <c r="E198" s="32"/>
      <c r="F198" s="48">
        <f>J198+N198+R198+V198</f>
        <v>737</v>
      </c>
      <c r="G198" s="29"/>
      <c r="H198" s="32"/>
      <c r="I198" s="32"/>
      <c r="J198" s="45"/>
      <c r="K198" s="29">
        <f>L198+N198</f>
        <v>737</v>
      </c>
      <c r="L198" s="32"/>
      <c r="M198" s="32"/>
      <c r="N198" s="43">
        <v>737</v>
      </c>
      <c r="O198" s="477"/>
      <c r="P198" s="430"/>
      <c r="Q198" s="430"/>
      <c r="R198" s="478"/>
      <c r="S198" s="477"/>
      <c r="T198" s="430"/>
      <c r="U198" s="430"/>
      <c r="V198" s="478"/>
    </row>
    <row r="199" spans="1:22" ht="12.75">
      <c r="A199" s="469">
        <v>190</v>
      </c>
      <c r="B199" s="491" t="s">
        <v>246</v>
      </c>
      <c r="C199" s="423">
        <f t="shared" si="25"/>
        <v>70</v>
      </c>
      <c r="D199" s="430">
        <f t="shared" si="25"/>
        <v>70</v>
      </c>
      <c r="E199" s="430"/>
      <c r="F199" s="431"/>
      <c r="G199" s="477">
        <f aca="true" t="shared" si="28" ref="G199:G206">H199+J199</f>
        <v>70</v>
      </c>
      <c r="H199" s="431">
        <v>70</v>
      </c>
      <c r="I199" s="430"/>
      <c r="J199" s="478"/>
      <c r="K199" s="439"/>
      <c r="L199" s="430"/>
      <c r="M199" s="430"/>
      <c r="N199" s="431"/>
      <c r="O199" s="477"/>
      <c r="P199" s="430"/>
      <c r="Q199" s="430"/>
      <c r="R199" s="478"/>
      <c r="S199" s="477"/>
      <c r="T199" s="430"/>
      <c r="U199" s="430"/>
      <c r="V199" s="478"/>
    </row>
    <row r="200" spans="1:22" ht="12.75">
      <c r="A200" s="469">
        <v>191</v>
      </c>
      <c r="B200" s="492" t="s">
        <v>461</v>
      </c>
      <c r="C200" s="432">
        <f t="shared" si="25"/>
        <v>750</v>
      </c>
      <c r="D200" s="429">
        <f t="shared" si="25"/>
        <v>750</v>
      </c>
      <c r="E200" s="429"/>
      <c r="F200" s="438"/>
      <c r="G200" s="479">
        <f t="shared" si="28"/>
        <v>750</v>
      </c>
      <c r="H200" s="429">
        <f>H201+H203+H202</f>
        <v>750</v>
      </c>
      <c r="I200" s="430"/>
      <c r="J200" s="478"/>
      <c r="K200" s="439"/>
      <c r="L200" s="430"/>
      <c r="M200" s="430"/>
      <c r="N200" s="431"/>
      <c r="O200" s="477"/>
      <c r="P200" s="430"/>
      <c r="Q200" s="430"/>
      <c r="R200" s="478"/>
      <c r="S200" s="479"/>
      <c r="T200" s="429"/>
      <c r="U200" s="430"/>
      <c r="V200" s="478"/>
    </row>
    <row r="201" spans="1:22" ht="12.75" customHeight="1">
      <c r="A201" s="469">
        <v>192</v>
      </c>
      <c r="B201" s="506" t="s">
        <v>244</v>
      </c>
      <c r="C201" s="423">
        <f t="shared" si="25"/>
        <v>10</v>
      </c>
      <c r="D201" s="427">
        <f t="shared" si="25"/>
        <v>10</v>
      </c>
      <c r="E201" s="481"/>
      <c r="F201" s="445"/>
      <c r="G201" s="482">
        <f t="shared" si="28"/>
        <v>10</v>
      </c>
      <c r="H201" s="483">
        <v>10</v>
      </c>
      <c r="I201" s="454"/>
      <c r="J201" s="484"/>
      <c r="K201" s="462"/>
      <c r="L201" s="454"/>
      <c r="M201" s="454"/>
      <c r="N201" s="463"/>
      <c r="O201" s="490"/>
      <c r="P201" s="454"/>
      <c r="Q201" s="454"/>
      <c r="R201" s="484"/>
      <c r="S201" s="490"/>
      <c r="T201" s="454"/>
      <c r="U201" s="454"/>
      <c r="V201" s="484"/>
    </row>
    <row r="202" spans="1:22" ht="12.75" customHeight="1">
      <c r="A202" s="469">
        <v>193</v>
      </c>
      <c r="B202" s="506" t="s">
        <v>407</v>
      </c>
      <c r="C202" s="423">
        <f t="shared" si="25"/>
        <v>590</v>
      </c>
      <c r="D202" s="427">
        <f t="shared" si="25"/>
        <v>590</v>
      </c>
      <c r="E202" s="481"/>
      <c r="F202" s="445"/>
      <c r="G202" s="482">
        <f t="shared" si="28"/>
        <v>590</v>
      </c>
      <c r="H202" s="483">
        <v>590</v>
      </c>
      <c r="I202" s="454"/>
      <c r="J202" s="484"/>
      <c r="K202" s="462"/>
      <c r="L202" s="454"/>
      <c r="M202" s="454"/>
      <c r="N202" s="463"/>
      <c r="O202" s="490"/>
      <c r="P202" s="454"/>
      <c r="Q202" s="454"/>
      <c r="R202" s="484"/>
      <c r="S202" s="490"/>
      <c r="T202" s="454"/>
      <c r="U202" s="454"/>
      <c r="V202" s="484"/>
    </row>
    <row r="203" spans="1:22" ht="12.75">
      <c r="A203" s="469">
        <v>194</v>
      </c>
      <c r="B203" s="514" t="s">
        <v>408</v>
      </c>
      <c r="C203" s="423">
        <f t="shared" si="25"/>
        <v>150</v>
      </c>
      <c r="D203" s="427">
        <f t="shared" si="25"/>
        <v>150</v>
      </c>
      <c r="E203" s="433"/>
      <c r="F203" s="443"/>
      <c r="G203" s="477">
        <f t="shared" si="28"/>
        <v>150</v>
      </c>
      <c r="H203" s="481">
        <v>150</v>
      </c>
      <c r="I203" s="454"/>
      <c r="J203" s="484"/>
      <c r="K203" s="462"/>
      <c r="L203" s="454"/>
      <c r="M203" s="454"/>
      <c r="N203" s="463"/>
      <c r="O203" s="490"/>
      <c r="P203" s="454"/>
      <c r="Q203" s="454"/>
      <c r="R203" s="484"/>
      <c r="S203" s="482"/>
      <c r="T203" s="454"/>
      <c r="U203" s="454"/>
      <c r="V203" s="484"/>
    </row>
    <row r="204" spans="1:22" ht="12.75">
      <c r="A204" s="469">
        <v>195</v>
      </c>
      <c r="B204" s="492" t="s">
        <v>391</v>
      </c>
      <c r="C204" s="432">
        <f t="shared" si="25"/>
        <v>240</v>
      </c>
      <c r="D204" s="429">
        <f t="shared" si="25"/>
        <v>240</v>
      </c>
      <c r="E204" s="433"/>
      <c r="F204" s="443"/>
      <c r="G204" s="480">
        <f t="shared" si="28"/>
        <v>240</v>
      </c>
      <c r="H204" s="433">
        <f>H205+H206</f>
        <v>240</v>
      </c>
      <c r="I204" s="454"/>
      <c r="J204" s="485"/>
      <c r="K204" s="486"/>
      <c r="L204" s="454"/>
      <c r="M204" s="454"/>
      <c r="N204" s="486"/>
      <c r="O204" s="490"/>
      <c r="P204" s="454"/>
      <c r="Q204" s="454"/>
      <c r="R204" s="485"/>
      <c r="S204" s="559"/>
      <c r="T204" s="454"/>
      <c r="U204" s="454"/>
      <c r="V204" s="485"/>
    </row>
    <row r="205" spans="1:22" ht="12.75">
      <c r="A205" s="495">
        <v>196</v>
      </c>
      <c r="B205" s="511" t="s">
        <v>409</v>
      </c>
      <c r="C205" s="498">
        <f t="shared" si="25"/>
        <v>160</v>
      </c>
      <c r="D205" s="481">
        <f t="shared" si="25"/>
        <v>160</v>
      </c>
      <c r="E205" s="433"/>
      <c r="F205" s="443"/>
      <c r="G205" s="490">
        <f t="shared" si="28"/>
        <v>160</v>
      </c>
      <c r="H205" s="481">
        <v>160</v>
      </c>
      <c r="I205" s="454"/>
      <c r="J205" s="485"/>
      <c r="K205" s="486"/>
      <c r="L205" s="454"/>
      <c r="M205" s="454"/>
      <c r="N205" s="486"/>
      <c r="O205" s="490"/>
      <c r="P205" s="454"/>
      <c r="Q205" s="454"/>
      <c r="R205" s="485"/>
      <c r="S205" s="559"/>
      <c r="T205" s="454"/>
      <c r="U205" s="454"/>
      <c r="V205" s="485"/>
    </row>
    <row r="206" spans="1:22" ht="12.75" customHeight="1" thickBot="1">
      <c r="A206" s="560">
        <v>197</v>
      </c>
      <c r="B206" s="561" t="s">
        <v>284</v>
      </c>
      <c r="C206" s="562">
        <f t="shared" si="25"/>
        <v>80</v>
      </c>
      <c r="D206" s="563">
        <f t="shared" si="25"/>
        <v>80</v>
      </c>
      <c r="E206" s="564"/>
      <c r="F206" s="565"/>
      <c r="G206" s="566">
        <f t="shared" si="28"/>
        <v>80</v>
      </c>
      <c r="H206" s="563">
        <v>80</v>
      </c>
      <c r="I206" s="567"/>
      <c r="J206" s="568"/>
      <c r="K206" s="569"/>
      <c r="L206" s="567"/>
      <c r="M206" s="567"/>
      <c r="N206" s="570"/>
      <c r="O206" s="566"/>
      <c r="P206" s="567"/>
      <c r="Q206" s="567"/>
      <c r="R206" s="568"/>
      <c r="S206" s="566"/>
      <c r="T206" s="567"/>
      <c r="U206" s="567"/>
      <c r="V206" s="568"/>
    </row>
    <row r="207" spans="1:22" ht="13.5" thickBot="1">
      <c r="A207" s="571">
        <v>198</v>
      </c>
      <c r="B207" s="572" t="s">
        <v>236</v>
      </c>
      <c r="C207" s="415">
        <f t="shared" si="25"/>
        <v>33667.109</v>
      </c>
      <c r="D207" s="573">
        <f t="shared" si="25"/>
        <v>32740.309</v>
      </c>
      <c r="E207" s="573">
        <f>I207+M207+Q207+U207</f>
        <v>22497.578</v>
      </c>
      <c r="F207" s="574">
        <f>J207+N207+R207+V207</f>
        <v>926.8000000000001</v>
      </c>
      <c r="G207" s="575">
        <f aca="true" t="shared" si="29" ref="G207:U207">G10+G46+G101+G130+G170+G193</f>
        <v>19817</v>
      </c>
      <c r="H207" s="573">
        <f t="shared" si="29"/>
        <v>19812.9</v>
      </c>
      <c r="I207" s="573">
        <f t="shared" si="29"/>
        <v>12870.83</v>
      </c>
      <c r="J207" s="576">
        <f t="shared" si="29"/>
        <v>4.1</v>
      </c>
      <c r="K207" s="413">
        <f t="shared" si="29"/>
        <v>5113.071</v>
      </c>
      <c r="L207" s="414">
        <f t="shared" si="29"/>
        <v>4213.571</v>
      </c>
      <c r="M207" s="414">
        <f t="shared" si="29"/>
        <v>2219.2219999999998</v>
      </c>
      <c r="N207" s="416">
        <f t="shared" si="29"/>
        <v>899.5</v>
      </c>
      <c r="O207" s="575">
        <f t="shared" si="29"/>
        <v>7436.799999999999</v>
      </c>
      <c r="P207" s="573">
        <f t="shared" si="29"/>
        <v>7424.699999999999</v>
      </c>
      <c r="Q207" s="573">
        <f t="shared" si="29"/>
        <v>7109.057000000001</v>
      </c>
      <c r="R207" s="576">
        <f t="shared" si="29"/>
        <v>12.1</v>
      </c>
      <c r="S207" s="413">
        <f t="shared" si="29"/>
        <v>1300.2380000000003</v>
      </c>
      <c r="T207" s="573">
        <f t="shared" si="29"/>
        <v>1289.1380000000001</v>
      </c>
      <c r="U207" s="573">
        <f t="shared" si="29"/>
        <v>298.469</v>
      </c>
      <c r="V207" s="576">
        <f>V10+V22+SUM(V36:V45)+V46+V101+V130+V170+V193</f>
        <v>11.1</v>
      </c>
    </row>
    <row r="208" spans="1:22" ht="12.75">
      <c r="A208" s="403"/>
      <c r="B208" s="403"/>
      <c r="C208" s="403"/>
      <c r="D208" s="403"/>
      <c r="E208" s="403"/>
      <c r="F208" s="403"/>
      <c r="G208" s="403"/>
      <c r="H208" s="403"/>
      <c r="I208" s="403"/>
      <c r="J208" s="403"/>
      <c r="K208" s="403"/>
      <c r="L208" s="403"/>
      <c r="M208" s="403"/>
      <c r="N208" s="403"/>
      <c r="O208" s="403"/>
      <c r="P208" s="403"/>
      <c r="Q208" s="403"/>
      <c r="R208" s="403"/>
      <c r="S208" s="403"/>
      <c r="T208" s="403"/>
      <c r="U208" s="403"/>
      <c r="V208" s="403"/>
    </row>
    <row r="209" spans="1:22" ht="12.75">
      <c r="A209" s="403"/>
      <c r="B209" s="403"/>
      <c r="C209" s="403"/>
      <c r="D209" s="403"/>
      <c r="E209" s="403"/>
      <c r="F209" s="403"/>
      <c r="G209" s="403"/>
      <c r="H209" s="403"/>
      <c r="I209" s="403"/>
      <c r="J209" s="403"/>
      <c r="K209" s="403"/>
      <c r="L209" s="403"/>
      <c r="M209" s="403"/>
      <c r="N209" s="403"/>
      <c r="O209" s="403"/>
      <c r="P209" s="403"/>
      <c r="Q209" s="403"/>
      <c r="R209" s="403"/>
      <c r="S209" s="403"/>
      <c r="T209" s="403"/>
      <c r="U209" s="403"/>
      <c r="V209" s="403"/>
    </row>
    <row r="210" spans="1:22" ht="12.75">
      <c r="A210" s="403"/>
      <c r="B210" s="403"/>
      <c r="C210" s="403"/>
      <c r="D210" s="403"/>
      <c r="E210" s="403"/>
      <c r="F210" s="403"/>
      <c r="G210" s="403"/>
      <c r="H210" s="403"/>
      <c r="I210" s="403"/>
      <c r="J210" s="403"/>
      <c r="K210" s="403"/>
      <c r="L210" s="403"/>
      <c r="M210" s="403"/>
      <c r="N210" s="403"/>
      <c r="O210" s="403"/>
      <c r="P210" s="403"/>
      <c r="Q210" s="403"/>
      <c r="R210" s="403"/>
      <c r="S210" s="403"/>
      <c r="T210" s="403"/>
      <c r="U210" s="403"/>
      <c r="V210" s="403"/>
    </row>
    <row r="211" spans="1:22" ht="12.75">
      <c r="A211" s="403"/>
      <c r="B211" s="487" t="s">
        <v>135</v>
      </c>
      <c r="C211" s="403"/>
      <c r="D211" s="403"/>
      <c r="E211" s="403"/>
      <c r="F211" s="403"/>
      <c r="G211" s="403"/>
      <c r="H211" s="403"/>
      <c r="I211" s="403"/>
      <c r="J211" s="403"/>
      <c r="K211" s="403"/>
      <c r="L211" s="403"/>
      <c r="M211" s="403"/>
      <c r="N211" s="403"/>
      <c r="O211" s="403"/>
      <c r="P211" s="403"/>
      <c r="Q211" s="403"/>
      <c r="R211" s="403"/>
      <c r="S211" s="403"/>
      <c r="T211" s="403"/>
      <c r="U211" s="403"/>
      <c r="V211" s="403"/>
    </row>
    <row r="212" spans="1:22" ht="25.5">
      <c r="A212" s="403"/>
      <c r="B212" s="584" t="s">
        <v>417</v>
      </c>
      <c r="C212" s="403"/>
      <c r="D212" s="403"/>
      <c r="E212" s="403"/>
      <c r="F212" s="403"/>
      <c r="G212" s="403"/>
      <c r="H212" s="403"/>
      <c r="I212" s="403"/>
      <c r="J212" s="403"/>
      <c r="K212" s="403"/>
      <c r="L212" s="403"/>
      <c r="M212" s="403"/>
      <c r="N212" s="403"/>
      <c r="O212" s="403"/>
      <c r="P212" s="403"/>
      <c r="Q212" s="403"/>
      <c r="R212" s="403"/>
      <c r="S212" s="403"/>
      <c r="T212" s="403"/>
      <c r="U212" s="403"/>
      <c r="V212" s="403"/>
    </row>
    <row r="213" spans="1:22" ht="12.75">
      <c r="A213" s="403"/>
      <c r="B213" s="487" t="s">
        <v>436</v>
      </c>
      <c r="C213" s="403"/>
      <c r="D213" s="403"/>
      <c r="E213" s="403"/>
      <c r="F213" s="403"/>
      <c r="G213" s="403"/>
      <c r="H213" s="403"/>
      <c r="I213" s="403"/>
      <c r="J213" s="403"/>
      <c r="K213" s="403"/>
      <c r="L213" s="403"/>
      <c r="M213" s="403"/>
      <c r="N213" s="403"/>
      <c r="O213" s="403"/>
      <c r="P213" s="403"/>
      <c r="Q213" s="403"/>
      <c r="R213" s="403"/>
      <c r="S213" s="403"/>
      <c r="T213" s="403"/>
      <c r="U213" s="403"/>
      <c r="V213" s="403"/>
    </row>
    <row r="214" spans="1:22" ht="12.75">
      <c r="A214" s="402"/>
      <c r="B214" s="488" t="s">
        <v>136</v>
      </c>
      <c r="C214" s="402"/>
      <c r="D214" s="402"/>
      <c r="E214" s="402"/>
      <c r="F214" s="402"/>
      <c r="G214" s="402"/>
      <c r="H214" s="402"/>
      <c r="I214" s="402"/>
      <c r="J214" s="402"/>
      <c r="K214" s="402"/>
      <c r="L214" s="402"/>
      <c r="M214" s="402"/>
      <c r="N214" s="402"/>
      <c r="O214" s="402"/>
      <c r="P214" s="402"/>
      <c r="Q214" s="402"/>
      <c r="R214" s="402"/>
      <c r="S214" s="402"/>
      <c r="T214" s="402"/>
      <c r="U214" s="402"/>
      <c r="V214" s="402"/>
    </row>
    <row r="215" spans="1:22" ht="12.75">
      <c r="A215" s="402"/>
      <c r="B215" s="402"/>
      <c r="C215" s="402"/>
      <c r="D215" s="402"/>
      <c r="E215" s="402"/>
      <c r="F215" s="402"/>
      <c r="G215" s="402"/>
      <c r="H215" s="402"/>
      <c r="I215" s="402"/>
      <c r="J215" s="402"/>
      <c r="K215" s="402"/>
      <c r="L215" s="402"/>
      <c r="M215" s="402"/>
      <c r="N215" s="402"/>
      <c r="O215" s="402"/>
      <c r="P215" s="402"/>
      <c r="Q215" s="402"/>
      <c r="R215" s="402"/>
      <c r="S215" s="402"/>
      <c r="T215" s="402"/>
      <c r="U215" s="402"/>
      <c r="V215" s="402"/>
    </row>
  </sheetData>
  <sheetProtection/>
  <mergeCells count="24">
    <mergeCell ref="P7:R7"/>
    <mergeCell ref="A7:A9"/>
    <mergeCell ref="B7:B9"/>
    <mergeCell ref="C7:C9"/>
    <mergeCell ref="D7:F7"/>
    <mergeCell ref="G7:G9"/>
    <mergeCell ref="C4:J4"/>
    <mergeCell ref="C5:I5"/>
    <mergeCell ref="H8:I8"/>
    <mergeCell ref="J8:J9"/>
    <mergeCell ref="L8:M8"/>
    <mergeCell ref="N8:N9"/>
    <mergeCell ref="K7:K9"/>
    <mergeCell ref="L7:N7"/>
    <mergeCell ref="T7:V7"/>
    <mergeCell ref="T8:U8"/>
    <mergeCell ref="V8:V9"/>
    <mergeCell ref="H7:J7"/>
    <mergeCell ref="D8:E8"/>
    <mergeCell ref="F8:F9"/>
    <mergeCell ref="S7:S9"/>
    <mergeCell ref="P8:Q8"/>
    <mergeCell ref="R8:R9"/>
    <mergeCell ref="O7:O9"/>
  </mergeCells>
  <printOptions/>
  <pageMargins left="0.7086614173228347" right="0.7086614173228347" top="0.7480314960629921" bottom="0.15748031496062992" header="0.31496062992125984" footer="0.31496062992125984"/>
  <pageSetup fitToHeight="0"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dimension ref="A1:G87"/>
  <sheetViews>
    <sheetView zoomScalePageLayoutView="0" workbookViewId="0" topLeftCell="A64">
      <selection activeCell="D87" sqref="D87:E87"/>
    </sheetView>
  </sheetViews>
  <sheetFormatPr defaultColWidth="9.140625" defaultRowHeight="12.75"/>
  <cols>
    <col min="1" max="1" width="4.140625" style="0" customWidth="1"/>
    <col min="2" max="2" width="55.00390625" style="0" customWidth="1"/>
    <col min="3" max="3" width="31.8515625" style="0" customWidth="1"/>
    <col min="4" max="4" width="13.57421875" style="0" customWidth="1"/>
    <col min="5" max="5" width="13.140625" style="0" customWidth="1"/>
    <col min="6" max="6" width="12.00390625" style="0" customWidth="1"/>
  </cols>
  <sheetData>
    <row r="1" spans="3:7" ht="12.75">
      <c r="C1" s="352"/>
      <c r="D1" s="10" t="s">
        <v>36</v>
      </c>
      <c r="E1" s="10"/>
      <c r="F1" s="10"/>
      <c r="G1" s="352"/>
    </row>
    <row r="2" spans="3:7" ht="12.75">
      <c r="C2" s="278"/>
      <c r="D2" s="704" t="s">
        <v>422</v>
      </c>
      <c r="E2" s="705"/>
      <c r="F2" s="18"/>
      <c r="G2" s="353"/>
    </row>
    <row r="3" spans="3:7" ht="12.75">
      <c r="C3" s="352"/>
      <c r="D3" s="10" t="s">
        <v>47</v>
      </c>
      <c r="E3" s="10"/>
      <c r="F3" s="10"/>
      <c r="G3" s="352"/>
    </row>
    <row r="5" spans="1:5" ht="12.75">
      <c r="A5" s="304"/>
      <c r="B5" s="305" t="s">
        <v>751</v>
      </c>
      <c r="C5" s="304"/>
      <c r="D5" s="304"/>
      <c r="E5" s="304"/>
    </row>
    <row r="6" spans="1:5" ht="13.5" thickBot="1">
      <c r="A6" s="304"/>
      <c r="B6" s="304"/>
      <c r="C6" s="304"/>
      <c r="D6" s="307"/>
      <c r="E6" s="307" t="s">
        <v>290</v>
      </c>
    </row>
    <row r="7" spans="1:5" ht="12.75">
      <c r="A7" s="1083"/>
      <c r="B7" s="1085" t="s">
        <v>291</v>
      </c>
      <c r="C7" s="1085" t="s">
        <v>292</v>
      </c>
      <c r="D7" s="1085" t="s">
        <v>53</v>
      </c>
      <c r="E7" s="1087" t="s">
        <v>293</v>
      </c>
    </row>
    <row r="8" spans="1:5" ht="13.5" thickBot="1">
      <c r="A8" s="1084"/>
      <c r="B8" s="1086"/>
      <c r="C8" s="1086"/>
      <c r="D8" s="1086"/>
      <c r="E8" s="1088"/>
    </row>
    <row r="9" spans="1:5" ht="12.75">
      <c r="A9" s="320">
        <v>1</v>
      </c>
      <c r="B9" s="311" t="s">
        <v>755</v>
      </c>
      <c r="C9" s="336" t="s">
        <v>37</v>
      </c>
      <c r="D9" s="321">
        <v>0.5</v>
      </c>
      <c r="E9" s="322"/>
    </row>
    <row r="10" spans="1:5" ht="12.75">
      <c r="A10" s="323">
        <v>2</v>
      </c>
      <c r="B10" s="312" t="s">
        <v>1</v>
      </c>
      <c r="C10" s="337" t="s">
        <v>37</v>
      </c>
      <c r="D10" s="324">
        <v>24.6</v>
      </c>
      <c r="E10" s="317">
        <v>22.7</v>
      </c>
    </row>
    <row r="11" spans="1:5" ht="12.75">
      <c r="A11" s="323">
        <v>3</v>
      </c>
      <c r="B11" s="312" t="s">
        <v>294</v>
      </c>
      <c r="C11" s="337" t="s">
        <v>37</v>
      </c>
      <c r="D11" s="324">
        <v>17</v>
      </c>
      <c r="E11" s="317">
        <v>11</v>
      </c>
    </row>
    <row r="12" spans="1:5" ht="12.75">
      <c r="A12" s="323">
        <v>4</v>
      </c>
      <c r="B12" s="312" t="s">
        <v>530</v>
      </c>
      <c r="C12" s="337" t="s">
        <v>37</v>
      </c>
      <c r="D12" s="324">
        <v>8.24</v>
      </c>
      <c r="E12" s="317">
        <v>8.122</v>
      </c>
    </row>
    <row r="13" spans="1:5" ht="12.75">
      <c r="A13" s="323">
        <v>5</v>
      </c>
      <c r="B13" s="312" t="s">
        <v>5</v>
      </c>
      <c r="C13" s="337" t="s">
        <v>37</v>
      </c>
      <c r="D13" s="324">
        <v>28.3</v>
      </c>
      <c r="E13" s="317">
        <v>24.7</v>
      </c>
    </row>
    <row r="14" spans="1:5" ht="12.75">
      <c r="A14" s="323">
        <v>6</v>
      </c>
      <c r="B14" s="312" t="s">
        <v>752</v>
      </c>
      <c r="C14" s="337" t="s">
        <v>37</v>
      </c>
      <c r="D14" s="324">
        <v>10.6</v>
      </c>
      <c r="E14" s="317">
        <v>9.4</v>
      </c>
    </row>
    <row r="15" spans="1:5" ht="12.75">
      <c r="A15" s="323">
        <v>7</v>
      </c>
      <c r="B15" s="312" t="s">
        <v>295</v>
      </c>
      <c r="C15" s="337" t="s">
        <v>37</v>
      </c>
      <c r="D15" s="324">
        <v>16.8</v>
      </c>
      <c r="E15" s="317">
        <v>16.461</v>
      </c>
    </row>
    <row r="16" spans="1:5" ht="12.75">
      <c r="A16" s="323">
        <v>8</v>
      </c>
      <c r="B16" s="312" t="s">
        <v>296</v>
      </c>
      <c r="C16" s="337"/>
      <c r="D16" s="324">
        <f>SUM(D17:D20)</f>
        <v>239.89999999999998</v>
      </c>
      <c r="E16" s="317">
        <f>SUM(E17:E20)</f>
        <v>158.875</v>
      </c>
    </row>
    <row r="17" spans="1:5" ht="12.75">
      <c r="A17" s="323">
        <v>9</v>
      </c>
      <c r="B17" s="313" t="s">
        <v>297</v>
      </c>
      <c r="C17" s="338" t="s">
        <v>37</v>
      </c>
      <c r="D17" s="326">
        <v>137.7</v>
      </c>
      <c r="E17" s="319">
        <v>134.775</v>
      </c>
    </row>
    <row r="18" spans="1:5" ht="12.75">
      <c r="A18" s="323">
        <v>10</v>
      </c>
      <c r="B18" s="313" t="s">
        <v>756</v>
      </c>
      <c r="C18" s="338" t="s">
        <v>37</v>
      </c>
      <c r="D18" s="326">
        <v>5.5</v>
      </c>
      <c r="E18" s="332">
        <v>4.6</v>
      </c>
    </row>
    <row r="19" spans="1:5" ht="12.75" customHeight="1">
      <c r="A19" s="323">
        <v>11</v>
      </c>
      <c r="B19" s="316" t="s">
        <v>298</v>
      </c>
      <c r="C19" s="344" t="s">
        <v>299</v>
      </c>
      <c r="D19" s="326">
        <v>9.7</v>
      </c>
      <c r="E19" s="319"/>
    </row>
    <row r="20" spans="1:5" ht="12.75">
      <c r="A20" s="323">
        <v>12</v>
      </c>
      <c r="B20" s="316" t="s">
        <v>300</v>
      </c>
      <c r="C20" s="344" t="s">
        <v>38</v>
      </c>
      <c r="D20" s="326">
        <v>87</v>
      </c>
      <c r="E20" s="319">
        <v>19.5</v>
      </c>
    </row>
    <row r="21" spans="1:5" ht="12.75">
      <c r="A21" s="323">
        <v>13</v>
      </c>
      <c r="B21" s="312" t="s">
        <v>301</v>
      </c>
      <c r="C21" s="337" t="s">
        <v>37</v>
      </c>
      <c r="D21" s="324">
        <v>8.1</v>
      </c>
      <c r="E21" s="325">
        <v>7.3</v>
      </c>
    </row>
    <row r="22" spans="1:5" ht="12.75">
      <c r="A22" s="323">
        <v>14</v>
      </c>
      <c r="B22" s="312" t="s">
        <v>302</v>
      </c>
      <c r="C22" s="337" t="s">
        <v>37</v>
      </c>
      <c r="D22" s="324">
        <v>0.4</v>
      </c>
      <c r="E22" s="328"/>
    </row>
    <row r="23" spans="1:5" ht="12.75" customHeight="1">
      <c r="A23" s="323">
        <v>15</v>
      </c>
      <c r="B23" s="312" t="s">
        <v>303</v>
      </c>
      <c r="C23" s="337"/>
      <c r="D23" s="324">
        <f>SUM(D24:D26)</f>
        <v>462.90000000000003</v>
      </c>
      <c r="E23" s="317">
        <f>SUM(E24:E26)</f>
        <v>11</v>
      </c>
    </row>
    <row r="24" spans="1:5" ht="12.75">
      <c r="A24" s="323">
        <v>16</v>
      </c>
      <c r="B24" s="313" t="s">
        <v>753</v>
      </c>
      <c r="C24" s="338" t="s">
        <v>146</v>
      </c>
      <c r="D24" s="326">
        <v>445.1</v>
      </c>
      <c r="E24" s="319"/>
    </row>
    <row r="25" spans="1:5" ht="12.75">
      <c r="A25" s="323">
        <v>17</v>
      </c>
      <c r="B25" s="313" t="s">
        <v>754</v>
      </c>
      <c r="C25" s="338" t="s">
        <v>37</v>
      </c>
      <c r="D25" s="326">
        <v>12.8</v>
      </c>
      <c r="E25" s="343">
        <v>11</v>
      </c>
    </row>
    <row r="26" spans="1:5" ht="12.75">
      <c r="A26" s="323">
        <v>18</v>
      </c>
      <c r="B26" s="313" t="s">
        <v>757</v>
      </c>
      <c r="C26" s="338" t="s">
        <v>146</v>
      </c>
      <c r="D26" s="326">
        <v>5</v>
      </c>
      <c r="E26" s="327"/>
    </row>
    <row r="27" spans="1:5" ht="12.75">
      <c r="A27" s="323">
        <v>19</v>
      </c>
      <c r="B27" s="312" t="s">
        <v>304</v>
      </c>
      <c r="C27" s="338"/>
      <c r="D27" s="324">
        <f>SUM(D28:D30)</f>
        <v>712.4000000000001</v>
      </c>
      <c r="E27" s="317">
        <f>SUM(E28:E30)</f>
        <v>339.997</v>
      </c>
    </row>
    <row r="28" spans="1:5" ht="12.75">
      <c r="A28" s="323">
        <v>20</v>
      </c>
      <c r="B28" s="313" t="s">
        <v>305</v>
      </c>
      <c r="C28" s="338" t="s">
        <v>146</v>
      </c>
      <c r="D28" s="326">
        <v>360.6</v>
      </c>
      <c r="E28" s="327"/>
    </row>
    <row r="29" spans="1:5" ht="12.75" customHeight="1">
      <c r="A29" s="323">
        <v>21</v>
      </c>
      <c r="B29" s="314" t="s">
        <v>754</v>
      </c>
      <c r="C29" s="339" t="s">
        <v>37</v>
      </c>
      <c r="D29" s="329">
        <v>10.8</v>
      </c>
      <c r="E29" s="350">
        <v>9.8</v>
      </c>
    </row>
    <row r="30" spans="1:5" ht="12.75">
      <c r="A30" s="323">
        <v>22</v>
      </c>
      <c r="B30" s="306" t="s">
        <v>758</v>
      </c>
      <c r="C30" s="344" t="s">
        <v>38</v>
      </c>
      <c r="D30" s="342">
        <v>341</v>
      </c>
      <c r="E30" s="696">
        <v>330.197</v>
      </c>
    </row>
    <row r="31" spans="1:5" ht="12.75">
      <c r="A31" s="323">
        <v>23</v>
      </c>
      <c r="B31" s="311" t="s">
        <v>759</v>
      </c>
      <c r="C31" s="341"/>
      <c r="D31" s="321">
        <f>D32+D33</f>
        <v>216.60000000000002</v>
      </c>
      <c r="E31" s="688">
        <f>E32+E33</f>
        <v>5.9</v>
      </c>
    </row>
    <row r="32" spans="1:5" ht="12.75">
      <c r="A32" s="323">
        <v>24</v>
      </c>
      <c r="B32" s="313" t="s">
        <v>760</v>
      </c>
      <c r="C32" s="340" t="s">
        <v>306</v>
      </c>
      <c r="D32" s="326">
        <v>6.312</v>
      </c>
      <c r="E32" s="332">
        <v>5.9</v>
      </c>
    </row>
    <row r="33" spans="1:5" ht="12.75">
      <c r="A33" s="323">
        <v>25</v>
      </c>
      <c r="B33" s="313" t="s">
        <v>761</v>
      </c>
      <c r="C33" s="338"/>
      <c r="D33" s="345">
        <f>SUM(D34:D43)</f>
        <v>210.288</v>
      </c>
      <c r="E33" s="308"/>
    </row>
    <row r="34" spans="1:5" ht="12.75">
      <c r="A34" s="323">
        <v>26</v>
      </c>
      <c r="B34" s="316" t="s">
        <v>307</v>
      </c>
      <c r="C34" s="690" t="s">
        <v>308</v>
      </c>
      <c r="D34" s="330">
        <v>25.896</v>
      </c>
      <c r="E34" s="308"/>
    </row>
    <row r="35" spans="1:5" ht="12.75">
      <c r="A35" s="323">
        <v>27</v>
      </c>
      <c r="B35" s="313"/>
      <c r="C35" s="690" t="s">
        <v>309</v>
      </c>
      <c r="D35" s="309">
        <v>16.224</v>
      </c>
      <c r="E35" s="308"/>
    </row>
    <row r="36" spans="1:5" ht="12.75">
      <c r="A36" s="323">
        <v>28</v>
      </c>
      <c r="B36" s="313"/>
      <c r="C36" s="690" t="s">
        <v>310</v>
      </c>
      <c r="D36" s="309">
        <v>13.104</v>
      </c>
      <c r="E36" s="308"/>
    </row>
    <row r="37" spans="1:5" ht="12.75">
      <c r="A37" s="323">
        <v>29</v>
      </c>
      <c r="B37" s="313"/>
      <c r="C37" s="690" t="s">
        <v>311</v>
      </c>
      <c r="D37" s="330">
        <v>4.056</v>
      </c>
      <c r="E37" s="308"/>
    </row>
    <row r="38" spans="1:5" ht="12.75">
      <c r="A38" s="323">
        <v>30</v>
      </c>
      <c r="B38" s="313"/>
      <c r="C38" s="690" t="s">
        <v>312</v>
      </c>
      <c r="D38" s="330">
        <v>7.8</v>
      </c>
      <c r="E38" s="308"/>
    </row>
    <row r="39" spans="1:5" ht="12.75">
      <c r="A39" s="323">
        <v>31</v>
      </c>
      <c r="B39" s="313"/>
      <c r="C39" s="690" t="s">
        <v>313</v>
      </c>
      <c r="D39" s="330">
        <v>21.84</v>
      </c>
      <c r="E39" s="308"/>
    </row>
    <row r="40" spans="1:5" ht="12.75">
      <c r="A40" s="323">
        <v>32</v>
      </c>
      <c r="B40" s="313"/>
      <c r="C40" s="690" t="s">
        <v>314</v>
      </c>
      <c r="D40" s="309">
        <v>19.968</v>
      </c>
      <c r="E40" s="308"/>
    </row>
    <row r="41" spans="1:5" ht="12.75">
      <c r="A41" s="323">
        <v>33</v>
      </c>
      <c r="B41" s="313"/>
      <c r="C41" s="690" t="s">
        <v>315</v>
      </c>
      <c r="D41" s="309">
        <v>6.864</v>
      </c>
      <c r="E41" s="308"/>
    </row>
    <row r="42" spans="1:5" ht="12.75">
      <c r="A42" s="323">
        <v>34</v>
      </c>
      <c r="B42" s="313"/>
      <c r="C42" s="690" t="s">
        <v>316</v>
      </c>
      <c r="D42" s="309">
        <v>30.576</v>
      </c>
      <c r="E42" s="308"/>
    </row>
    <row r="43" spans="1:5" ht="12.75">
      <c r="A43" s="323">
        <v>35</v>
      </c>
      <c r="B43" s="313"/>
      <c r="C43" s="690" t="s">
        <v>553</v>
      </c>
      <c r="D43" s="330">
        <v>63.96</v>
      </c>
      <c r="E43" s="308"/>
    </row>
    <row r="44" spans="1:5" ht="15" customHeight="1">
      <c r="A44" s="323">
        <v>36</v>
      </c>
      <c r="B44" s="312" t="s">
        <v>317</v>
      </c>
      <c r="C44" s="337"/>
      <c r="D44" s="324">
        <f>D45+D46</f>
        <v>6.3</v>
      </c>
      <c r="E44" s="317">
        <f>E45+E46</f>
        <v>5.7</v>
      </c>
    </row>
    <row r="45" spans="1:5" ht="12.75">
      <c r="A45" s="323">
        <v>37</v>
      </c>
      <c r="B45" s="312" t="s">
        <v>318</v>
      </c>
      <c r="C45" s="340" t="s">
        <v>319</v>
      </c>
      <c r="D45" s="348">
        <v>6.3</v>
      </c>
      <c r="E45" s="343">
        <v>5.7</v>
      </c>
    </row>
    <row r="46" spans="1:5" ht="13.5" customHeight="1">
      <c r="A46" s="323">
        <v>38</v>
      </c>
      <c r="B46" s="312"/>
      <c r="C46" s="338" t="s">
        <v>550</v>
      </c>
      <c r="D46" s="348"/>
      <c r="E46" s="343"/>
    </row>
    <row r="47" spans="1:5" ht="12.75">
      <c r="A47" s="323">
        <v>39</v>
      </c>
      <c r="B47" s="312" t="s">
        <v>2</v>
      </c>
      <c r="C47" s="337"/>
      <c r="D47" s="324">
        <f>SUM(D48:D57)</f>
        <v>5.4</v>
      </c>
      <c r="E47" s="317"/>
    </row>
    <row r="48" spans="1:5" ht="12.75">
      <c r="A48" s="323">
        <v>40</v>
      </c>
      <c r="B48" s="316" t="s">
        <v>472</v>
      </c>
      <c r="C48" s="338" t="s">
        <v>308</v>
      </c>
      <c r="D48" s="326">
        <v>0.5</v>
      </c>
      <c r="E48" s="308"/>
    </row>
    <row r="49" spans="1:5" ht="12.75">
      <c r="A49" s="323">
        <v>41</v>
      </c>
      <c r="B49" s="313"/>
      <c r="C49" s="338" t="s">
        <v>309</v>
      </c>
      <c r="D49" s="326">
        <v>0.5</v>
      </c>
      <c r="E49" s="308"/>
    </row>
    <row r="50" spans="1:5" ht="12.75">
      <c r="A50" s="323">
        <v>42</v>
      </c>
      <c r="B50" s="313"/>
      <c r="C50" s="338" t="s">
        <v>310</v>
      </c>
      <c r="D50" s="326">
        <v>0.5</v>
      </c>
      <c r="E50" s="308"/>
    </row>
    <row r="51" spans="1:5" ht="12.75">
      <c r="A51" s="323">
        <v>43</v>
      </c>
      <c r="B51" s="313"/>
      <c r="C51" s="338" t="s">
        <v>311</v>
      </c>
      <c r="D51" s="326">
        <v>0.5</v>
      </c>
      <c r="E51" s="308"/>
    </row>
    <row r="52" spans="1:5" ht="12.75">
      <c r="A52" s="323">
        <v>44</v>
      </c>
      <c r="B52" s="313"/>
      <c r="C52" s="338" t="s">
        <v>312</v>
      </c>
      <c r="D52" s="326">
        <v>0.5</v>
      </c>
      <c r="E52" s="308"/>
    </row>
    <row r="53" spans="1:5" ht="12.75">
      <c r="A53" s="323">
        <v>45</v>
      </c>
      <c r="B53" s="313"/>
      <c r="C53" s="340" t="s">
        <v>313</v>
      </c>
      <c r="D53" s="326">
        <v>0.5</v>
      </c>
      <c r="E53" s="308"/>
    </row>
    <row r="54" spans="1:5" ht="12.75">
      <c r="A54" s="323">
        <v>46</v>
      </c>
      <c r="B54" s="313"/>
      <c r="C54" s="338" t="s">
        <v>314</v>
      </c>
      <c r="D54" s="326">
        <v>0.5</v>
      </c>
      <c r="E54" s="308"/>
    </row>
    <row r="55" spans="1:5" ht="12.75">
      <c r="A55" s="323">
        <v>47</v>
      </c>
      <c r="B55" s="313"/>
      <c r="C55" s="340" t="s">
        <v>315</v>
      </c>
      <c r="D55" s="326">
        <v>0.5</v>
      </c>
      <c r="E55" s="308"/>
    </row>
    <row r="56" spans="1:5" ht="12.75">
      <c r="A56" s="323">
        <v>48</v>
      </c>
      <c r="B56" s="313"/>
      <c r="C56" s="340" t="s">
        <v>316</v>
      </c>
      <c r="D56" s="326">
        <v>0.5</v>
      </c>
      <c r="E56" s="308"/>
    </row>
    <row r="57" spans="1:5" ht="12.75">
      <c r="A57" s="323">
        <v>49</v>
      </c>
      <c r="B57" s="313"/>
      <c r="C57" s="338" t="s">
        <v>553</v>
      </c>
      <c r="D57" s="326">
        <v>0.9</v>
      </c>
      <c r="E57" s="332"/>
    </row>
    <row r="58" spans="1:5" ht="12.75">
      <c r="A58" s="323">
        <v>50</v>
      </c>
      <c r="B58" s="312" t="s">
        <v>321</v>
      </c>
      <c r="C58" s="337"/>
      <c r="D58" s="333">
        <f>D59+D60+D67</f>
        <v>504.858</v>
      </c>
      <c r="E58" s="317">
        <f>E59+E60+E67</f>
        <v>202.903</v>
      </c>
    </row>
    <row r="59" spans="1:5" ht="12.75">
      <c r="A59" s="323">
        <v>51</v>
      </c>
      <c r="B59" s="313" t="s">
        <v>322</v>
      </c>
      <c r="C59" s="338" t="s">
        <v>230</v>
      </c>
      <c r="D59" s="334">
        <v>287</v>
      </c>
      <c r="E59" s="308"/>
    </row>
    <row r="60" spans="1:5" ht="12.75">
      <c r="A60" s="323">
        <v>52</v>
      </c>
      <c r="B60" s="313" t="s">
        <v>323</v>
      </c>
      <c r="C60" s="338"/>
      <c r="D60" s="333">
        <f>SUM(D61:D66)</f>
        <v>210.1</v>
      </c>
      <c r="E60" s="317">
        <f>SUM(E61:E66)</f>
        <v>198.303</v>
      </c>
    </row>
    <row r="61" spans="1:5" ht="12.75" customHeight="1">
      <c r="A61" s="323">
        <v>53</v>
      </c>
      <c r="B61" s="316" t="s">
        <v>320</v>
      </c>
      <c r="C61" s="340" t="s">
        <v>308</v>
      </c>
      <c r="D61" s="347">
        <v>12.48</v>
      </c>
      <c r="E61" s="331">
        <v>11.809</v>
      </c>
    </row>
    <row r="62" spans="1:5" ht="12.75" customHeight="1">
      <c r="A62" s="323">
        <v>54</v>
      </c>
      <c r="B62" s="313"/>
      <c r="C62" s="340" t="s">
        <v>309</v>
      </c>
      <c r="D62" s="347">
        <v>13.471</v>
      </c>
      <c r="E62" s="331">
        <v>12.786</v>
      </c>
    </row>
    <row r="63" spans="1:5" ht="12.75" customHeight="1">
      <c r="A63" s="323">
        <v>55</v>
      </c>
      <c r="B63" s="313"/>
      <c r="C63" s="340" t="s">
        <v>310</v>
      </c>
      <c r="D63" s="347">
        <v>13.471</v>
      </c>
      <c r="E63" s="331">
        <v>12.786</v>
      </c>
    </row>
    <row r="64" spans="1:5" ht="12.75" customHeight="1">
      <c r="A64" s="323">
        <v>56</v>
      </c>
      <c r="B64" s="313"/>
      <c r="C64" s="340" t="s">
        <v>314</v>
      </c>
      <c r="D64" s="347">
        <v>13.471</v>
      </c>
      <c r="E64" s="331">
        <v>12.786</v>
      </c>
    </row>
    <row r="65" spans="1:5" ht="12.75" customHeight="1">
      <c r="A65" s="323">
        <v>57</v>
      </c>
      <c r="B65" s="313"/>
      <c r="C65" s="340" t="s">
        <v>316</v>
      </c>
      <c r="D65" s="347">
        <v>13.471</v>
      </c>
      <c r="E65" s="331">
        <v>12.786</v>
      </c>
    </row>
    <row r="66" spans="1:5" ht="12.75" customHeight="1">
      <c r="A66" s="323">
        <v>58</v>
      </c>
      <c r="B66" s="313"/>
      <c r="C66" s="340" t="s">
        <v>319</v>
      </c>
      <c r="D66" s="347">
        <v>143.736</v>
      </c>
      <c r="E66" s="349">
        <v>135.35</v>
      </c>
    </row>
    <row r="67" spans="1:5" ht="12.75">
      <c r="A67" s="323">
        <v>59</v>
      </c>
      <c r="B67" s="312" t="s">
        <v>324</v>
      </c>
      <c r="C67" s="337" t="s">
        <v>319</v>
      </c>
      <c r="D67" s="324">
        <v>7.758</v>
      </c>
      <c r="E67" s="317">
        <v>4.6</v>
      </c>
    </row>
    <row r="68" spans="1:5" ht="12.75">
      <c r="A68" s="323">
        <v>60</v>
      </c>
      <c r="B68" s="312" t="s">
        <v>3</v>
      </c>
      <c r="C68" s="337" t="s">
        <v>3</v>
      </c>
      <c r="D68" s="324">
        <v>980.8</v>
      </c>
      <c r="E68" s="317">
        <v>917</v>
      </c>
    </row>
    <row r="69" spans="1:5" ht="12.75" customHeight="1" thickBot="1">
      <c r="A69" s="323">
        <v>62</v>
      </c>
      <c r="B69" s="687" t="s">
        <v>44</v>
      </c>
      <c r="C69" s="346" t="s">
        <v>11</v>
      </c>
      <c r="D69" s="335">
        <v>267.6</v>
      </c>
      <c r="E69" s="351">
        <v>168.3</v>
      </c>
    </row>
    <row r="70" spans="1:5" ht="12.75" customHeight="1" thickBot="1">
      <c r="A70" s="958">
        <v>63</v>
      </c>
      <c r="B70" s="761" t="s">
        <v>441</v>
      </c>
      <c r="C70" s="762" t="s">
        <v>37</v>
      </c>
      <c r="D70" s="70">
        <v>18.4</v>
      </c>
      <c r="E70" s="763">
        <v>17.059</v>
      </c>
    </row>
    <row r="71" spans="1:5" ht="16.5" thickBot="1">
      <c r="A71" s="689">
        <v>64</v>
      </c>
      <c r="B71" s="315" t="s">
        <v>783</v>
      </c>
      <c r="C71" s="310"/>
      <c r="D71" s="318">
        <f>SUM(D9:D16)+D21+D22+D23+D27+D31+D44+D47+D58+D68+D69+D70</f>
        <v>3529.6980000000003</v>
      </c>
      <c r="E71" s="318">
        <f>SUM(E9:E16)+E21+E22+E23+E27+E31+E44+E47+E58+E68+E69+E70</f>
        <v>1926.417</v>
      </c>
    </row>
    <row r="72" spans="1:5" ht="24.75" customHeight="1">
      <c r="A72" s="398">
        <v>65</v>
      </c>
      <c r="B72" s="699" t="s">
        <v>470</v>
      </c>
      <c r="C72" s="383"/>
      <c r="D72" s="38">
        <f>D73+D74</f>
        <v>54</v>
      </c>
      <c r="E72" s="41">
        <f>E73+E74</f>
        <v>53.228</v>
      </c>
    </row>
    <row r="73" spans="1:5" ht="12.75">
      <c r="A73" s="398">
        <v>66</v>
      </c>
      <c r="B73" s="381" t="s">
        <v>473</v>
      </c>
      <c r="C73" s="381" t="s">
        <v>38</v>
      </c>
      <c r="D73" s="124">
        <v>47</v>
      </c>
      <c r="E73" s="700">
        <v>46.328</v>
      </c>
    </row>
    <row r="74" spans="1:5" ht="12.75">
      <c r="A74" s="727">
        <v>67</v>
      </c>
      <c r="B74" s="728"/>
      <c r="C74" s="729" t="s">
        <v>440</v>
      </c>
      <c r="D74" s="171">
        <v>7</v>
      </c>
      <c r="E74" s="172">
        <v>6.9</v>
      </c>
    </row>
    <row r="75" spans="1:5" ht="25.5">
      <c r="A75" s="398">
        <v>68</v>
      </c>
      <c r="B75" s="753" t="s">
        <v>482</v>
      </c>
      <c r="C75" s="766" t="s">
        <v>440</v>
      </c>
      <c r="D75" s="38">
        <v>210.3</v>
      </c>
      <c r="E75" s="764">
        <v>54.103</v>
      </c>
    </row>
    <row r="76" spans="1:5" ht="26.25" customHeight="1">
      <c r="A76" s="398">
        <v>69</v>
      </c>
      <c r="B76" s="753" t="s">
        <v>548</v>
      </c>
      <c r="C76" s="767" t="s">
        <v>299</v>
      </c>
      <c r="D76" s="16">
        <v>160</v>
      </c>
      <c r="E76" s="764"/>
    </row>
    <row r="77" spans="1:5" ht="12.75" customHeight="1">
      <c r="A77" s="398">
        <v>70</v>
      </c>
      <c r="B77" s="753" t="s">
        <v>497</v>
      </c>
      <c r="C77" s="767" t="s">
        <v>230</v>
      </c>
      <c r="D77" s="16">
        <v>737</v>
      </c>
      <c r="E77" s="764"/>
    </row>
    <row r="78" spans="1:5" ht="24.75" customHeight="1">
      <c r="A78" s="398">
        <v>71</v>
      </c>
      <c r="B78" s="753" t="s">
        <v>491</v>
      </c>
      <c r="C78" s="767" t="s">
        <v>750</v>
      </c>
      <c r="D78" s="16">
        <v>32.741</v>
      </c>
      <c r="E78" s="764"/>
    </row>
    <row r="79" spans="1:5" ht="25.5">
      <c r="A79" s="398">
        <v>72</v>
      </c>
      <c r="B79" s="753" t="s">
        <v>486</v>
      </c>
      <c r="C79" s="768" t="s">
        <v>146</v>
      </c>
      <c r="D79" s="16">
        <v>112.3</v>
      </c>
      <c r="E79" s="41">
        <v>4.3</v>
      </c>
    </row>
    <row r="80" spans="1:5" ht="12.75">
      <c r="A80" s="398">
        <v>73</v>
      </c>
      <c r="B80" s="699" t="s">
        <v>257</v>
      </c>
      <c r="C80" s="767" t="s">
        <v>551</v>
      </c>
      <c r="D80" s="16">
        <v>7353.8</v>
      </c>
      <c r="E80" s="765">
        <v>7109.057</v>
      </c>
    </row>
    <row r="81" spans="1:5" ht="12.75" customHeight="1">
      <c r="A81" s="398">
        <v>74</v>
      </c>
      <c r="B81" s="730" t="s">
        <v>487</v>
      </c>
      <c r="C81" s="767" t="s">
        <v>551</v>
      </c>
      <c r="D81" s="16">
        <v>83</v>
      </c>
      <c r="E81" s="764"/>
    </row>
    <row r="82" spans="1:5" ht="12.75" customHeight="1">
      <c r="A82" s="398">
        <v>75</v>
      </c>
      <c r="B82" s="730" t="s">
        <v>493</v>
      </c>
      <c r="C82" s="767" t="s">
        <v>460</v>
      </c>
      <c r="D82" s="16">
        <v>143</v>
      </c>
      <c r="E82" s="15">
        <v>50</v>
      </c>
    </row>
    <row r="83" spans="1:5" ht="25.5" customHeight="1">
      <c r="A83" s="398">
        <v>76</v>
      </c>
      <c r="B83" s="753" t="s">
        <v>549</v>
      </c>
      <c r="C83" s="767" t="s">
        <v>46</v>
      </c>
      <c r="D83" s="16">
        <v>122.2</v>
      </c>
      <c r="E83" s="15">
        <v>119.511</v>
      </c>
    </row>
    <row r="84" spans="1:5" ht="36.75" customHeight="1">
      <c r="A84" s="398">
        <v>77</v>
      </c>
      <c r="B84" s="753" t="s">
        <v>480</v>
      </c>
      <c r="C84" s="767" t="s">
        <v>46</v>
      </c>
      <c r="D84" s="16">
        <v>0.8</v>
      </c>
      <c r="E84" s="765">
        <v>0.789</v>
      </c>
    </row>
    <row r="85" spans="1:5" ht="19.5" customHeight="1">
      <c r="A85" s="398">
        <v>78</v>
      </c>
      <c r="B85" s="730" t="s">
        <v>489</v>
      </c>
      <c r="C85" s="731" t="s">
        <v>552</v>
      </c>
      <c r="D85" s="16">
        <v>34</v>
      </c>
      <c r="E85" s="11">
        <v>33.5</v>
      </c>
    </row>
    <row r="86" spans="1:5" ht="26.25" thickBot="1">
      <c r="A86" s="968">
        <v>79</v>
      </c>
      <c r="B86" s="970" t="s">
        <v>779</v>
      </c>
      <c r="C86" s="969" t="s">
        <v>460</v>
      </c>
      <c r="D86" s="969">
        <v>11.032</v>
      </c>
      <c r="E86" s="971">
        <v>11.032</v>
      </c>
    </row>
    <row r="87" spans="1:5" ht="16.5" thickBot="1">
      <c r="A87" s="758">
        <v>80</v>
      </c>
      <c r="B87" s="760" t="s">
        <v>782</v>
      </c>
      <c r="C87" s="759"/>
      <c r="D87" s="972">
        <f>D72+SUM(D75:D86)+D71</f>
        <v>12583.871</v>
      </c>
      <c r="E87" s="972">
        <f>E72+SUM(E75:E86)+E71</f>
        <v>9361.937</v>
      </c>
    </row>
  </sheetData>
  <sheetProtection/>
  <mergeCells count="5">
    <mergeCell ref="A7:A8"/>
    <mergeCell ref="B7:B8"/>
    <mergeCell ref="C7:C8"/>
    <mergeCell ref="D7:D8"/>
    <mergeCell ref="E7:E8"/>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G82"/>
  <sheetViews>
    <sheetView zoomScalePageLayoutView="0" workbookViewId="0" topLeftCell="A40">
      <selection activeCell="B63" sqref="B63"/>
    </sheetView>
  </sheetViews>
  <sheetFormatPr defaultColWidth="9.140625" defaultRowHeight="12.75"/>
  <cols>
    <col min="1" max="1" width="3.7109375" style="0" customWidth="1"/>
    <col min="2" max="2" width="46.421875" style="0" customWidth="1"/>
    <col min="3" max="3" width="12.140625" style="0" customWidth="1"/>
    <col min="4" max="4" width="12.421875" style="0" customWidth="1"/>
    <col min="5" max="5" width="12.7109375" style="0" customWidth="1"/>
    <col min="6" max="6" width="11.140625" style="0" customWidth="1"/>
    <col min="7" max="7" width="9.57421875" style="0" bestFit="1" customWidth="1"/>
  </cols>
  <sheetData>
    <row r="3" spans="1:6" ht="15.75">
      <c r="A3" s="385"/>
      <c r="B3" s="386"/>
      <c r="C3" s="386"/>
      <c r="D3" s="391" t="s">
        <v>36</v>
      </c>
      <c r="E3" s="391"/>
      <c r="F3" s="10"/>
    </row>
    <row r="4" spans="1:6" ht="12.75">
      <c r="A4" s="385"/>
      <c r="B4" s="385"/>
      <c r="C4" s="385"/>
      <c r="D4" s="706" t="s">
        <v>426</v>
      </c>
      <c r="E4" s="707"/>
      <c r="F4" s="10"/>
    </row>
    <row r="5" spans="1:6" ht="15.75">
      <c r="A5" s="385"/>
      <c r="B5" s="387"/>
      <c r="C5" s="387"/>
      <c r="D5" s="391" t="s">
        <v>375</v>
      </c>
      <c r="E5" s="391"/>
      <c r="F5" s="10"/>
    </row>
    <row r="6" spans="1:5" ht="15.75">
      <c r="A6" s="385"/>
      <c r="B6" s="387"/>
      <c r="C6" s="387"/>
      <c r="D6" s="387"/>
      <c r="E6" s="385"/>
    </row>
    <row r="7" spans="1:5" ht="15.75">
      <c r="A7" s="385"/>
      <c r="B7" s="388" t="s">
        <v>376</v>
      </c>
      <c r="C7" s="388"/>
      <c r="D7" s="388"/>
      <c r="E7" s="385"/>
    </row>
    <row r="8" spans="1:5" ht="15.75">
      <c r="A8" s="385"/>
      <c r="B8" s="388" t="s">
        <v>425</v>
      </c>
      <c r="C8" s="388"/>
      <c r="D8" s="388"/>
      <c r="E8" s="385"/>
    </row>
    <row r="9" spans="1:5" ht="15.75">
      <c r="A9" s="385"/>
      <c r="B9" s="387" t="s">
        <v>557</v>
      </c>
      <c r="C9" s="385"/>
      <c r="D9" s="385"/>
      <c r="E9" s="385"/>
    </row>
    <row r="10" spans="1:5" ht="12.75">
      <c r="A10" s="385"/>
      <c r="B10" s="389"/>
      <c r="C10" s="389"/>
      <c r="D10" s="389"/>
      <c r="E10" s="385"/>
    </row>
    <row r="11" spans="1:5" ht="1.5" customHeight="1">
      <c r="A11" s="385"/>
      <c r="B11" s="390"/>
      <c r="C11" s="390"/>
      <c r="D11" s="390"/>
      <c r="E11" s="391"/>
    </row>
    <row r="12" spans="1:5" ht="12.75" customHeight="1" thickBot="1">
      <c r="A12" s="385"/>
      <c r="B12" s="390"/>
      <c r="C12" s="390"/>
      <c r="D12" s="390"/>
      <c r="E12" s="391" t="s">
        <v>273</v>
      </c>
    </row>
    <row r="13" spans="1:5" ht="12.75" customHeight="1">
      <c r="A13" s="1091" t="s">
        <v>377</v>
      </c>
      <c r="B13" s="1094" t="s">
        <v>378</v>
      </c>
      <c r="C13" s="1097" t="s">
        <v>379</v>
      </c>
      <c r="D13" s="1097" t="s">
        <v>380</v>
      </c>
      <c r="E13" s="1100" t="s">
        <v>381</v>
      </c>
    </row>
    <row r="14" spans="1:5" ht="20.25" customHeight="1">
      <c r="A14" s="1092"/>
      <c r="B14" s="1095"/>
      <c r="C14" s="1098"/>
      <c r="D14" s="1098"/>
      <c r="E14" s="1101"/>
    </row>
    <row r="15" spans="1:5" ht="15" customHeight="1" thickBot="1">
      <c r="A15" s="1093"/>
      <c r="B15" s="1096"/>
      <c r="C15" s="1099"/>
      <c r="D15" s="1099"/>
      <c r="E15" s="1102"/>
    </row>
    <row r="16" spans="1:7" ht="12.75">
      <c r="A16" s="594">
        <v>1</v>
      </c>
      <c r="B16" s="599" t="s">
        <v>37</v>
      </c>
      <c r="C16" s="593">
        <v>898</v>
      </c>
      <c r="D16" s="593"/>
      <c r="E16" s="593"/>
      <c r="G16" s="957"/>
    </row>
    <row r="17" spans="1:5" ht="12.75" customHeight="1">
      <c r="A17" s="209">
        <v>3</v>
      </c>
      <c r="B17" s="600" t="s">
        <v>145</v>
      </c>
      <c r="C17" s="393"/>
      <c r="D17" s="392"/>
      <c r="E17" s="588"/>
    </row>
    <row r="18" spans="1:5" ht="12.75" customHeight="1">
      <c r="A18" s="209">
        <v>4</v>
      </c>
      <c r="B18" s="600" t="s">
        <v>146</v>
      </c>
      <c r="C18" s="393"/>
      <c r="D18" s="392"/>
      <c r="E18" s="392"/>
    </row>
    <row r="19" spans="1:5" ht="12.75" customHeight="1">
      <c r="A19" s="209">
        <v>5</v>
      </c>
      <c r="B19" s="587" t="s">
        <v>277</v>
      </c>
      <c r="C19" s="392">
        <v>71370.61</v>
      </c>
      <c r="D19" s="392"/>
      <c r="E19" s="392"/>
    </row>
    <row r="20" spans="1:5" ht="12.75" customHeight="1">
      <c r="A20" s="209">
        <v>6</v>
      </c>
      <c r="B20" s="600" t="s">
        <v>299</v>
      </c>
      <c r="C20" s="393"/>
      <c r="D20" s="392"/>
      <c r="E20" s="392"/>
    </row>
    <row r="21" spans="1:5" ht="12.75" customHeight="1">
      <c r="A21" s="209">
        <v>7</v>
      </c>
      <c r="B21" s="600" t="s">
        <v>161</v>
      </c>
      <c r="C21" s="393"/>
      <c r="D21" s="392"/>
      <c r="E21" s="392"/>
    </row>
    <row r="22" spans="1:7" ht="12.75">
      <c r="A22" s="209">
        <v>8</v>
      </c>
      <c r="B22" s="601" t="s">
        <v>8</v>
      </c>
      <c r="C22" s="392">
        <v>8811.21</v>
      </c>
      <c r="D22" s="392"/>
      <c r="E22" s="392"/>
      <c r="G22" s="957"/>
    </row>
    <row r="23" spans="1:5" ht="12.75">
      <c r="A23" s="209">
        <v>9</v>
      </c>
      <c r="B23" s="601" t="s">
        <v>9</v>
      </c>
      <c r="C23" s="392">
        <v>1964.04</v>
      </c>
      <c r="D23" s="392"/>
      <c r="E23" s="392"/>
    </row>
    <row r="24" spans="1:5" ht="12.75">
      <c r="A24" s="209">
        <v>10</v>
      </c>
      <c r="B24" s="601" t="s">
        <v>262</v>
      </c>
      <c r="C24" s="392"/>
      <c r="D24" s="392"/>
      <c r="E24" s="392"/>
    </row>
    <row r="25" spans="1:7" ht="12.75">
      <c r="A25" s="209">
        <v>11</v>
      </c>
      <c r="B25" s="602" t="s">
        <v>11</v>
      </c>
      <c r="C25" s="392">
        <v>5665.16</v>
      </c>
      <c r="D25" s="392"/>
      <c r="E25" s="392"/>
      <c r="G25" s="957"/>
    </row>
    <row r="26" spans="1:5" ht="12.75">
      <c r="A26" s="209">
        <v>12</v>
      </c>
      <c r="B26" s="602" t="s">
        <v>10</v>
      </c>
      <c r="C26" s="392"/>
      <c r="D26" s="392"/>
      <c r="E26" s="392"/>
    </row>
    <row r="27" spans="1:5" ht="13.5" customHeight="1">
      <c r="A27" s="209">
        <v>13</v>
      </c>
      <c r="B27" s="600" t="s">
        <v>38</v>
      </c>
      <c r="C27" s="392">
        <v>11958.91</v>
      </c>
      <c r="D27" s="392"/>
      <c r="E27" s="392"/>
    </row>
    <row r="28" spans="1:5" ht="24" customHeight="1">
      <c r="A28" s="209">
        <v>14</v>
      </c>
      <c r="B28" s="603" t="s">
        <v>45</v>
      </c>
      <c r="C28" s="394">
        <v>8578.33</v>
      </c>
      <c r="D28" s="392"/>
      <c r="E28" s="392"/>
    </row>
    <row r="29" spans="1:5" ht="12.75" customHeight="1">
      <c r="A29" s="209">
        <v>15</v>
      </c>
      <c r="B29" s="603" t="s">
        <v>256</v>
      </c>
      <c r="C29" s="394">
        <v>67622.3</v>
      </c>
      <c r="D29" s="392"/>
      <c r="E29" s="392"/>
    </row>
    <row r="30" spans="1:5" ht="13.5" customHeight="1">
      <c r="A30" s="209"/>
      <c r="B30" s="603" t="s">
        <v>440</v>
      </c>
      <c r="C30" s="394">
        <v>11205.02</v>
      </c>
      <c r="D30" s="392"/>
      <c r="E30" s="392"/>
    </row>
    <row r="31" spans="1:5" ht="13.5" customHeight="1">
      <c r="A31" s="209">
        <v>16</v>
      </c>
      <c r="B31" s="603" t="s">
        <v>12</v>
      </c>
      <c r="C31" s="394">
        <v>776.32</v>
      </c>
      <c r="D31" s="392"/>
      <c r="E31" s="392"/>
    </row>
    <row r="32" spans="1:5" ht="12.75">
      <c r="A32" s="209">
        <v>17</v>
      </c>
      <c r="B32" s="601" t="s">
        <v>13</v>
      </c>
      <c r="C32" s="392">
        <v>2170.6</v>
      </c>
      <c r="D32" s="392"/>
      <c r="E32" s="392"/>
    </row>
    <row r="33" spans="1:5" ht="12.75">
      <c r="A33" s="209">
        <v>18</v>
      </c>
      <c r="B33" s="601" t="s">
        <v>14</v>
      </c>
      <c r="C33" s="392">
        <v>585.15</v>
      </c>
      <c r="D33" s="392"/>
      <c r="E33" s="392"/>
    </row>
    <row r="34" spans="1:5" ht="12.75">
      <c r="A34" s="209">
        <v>19</v>
      </c>
      <c r="B34" s="601" t="s">
        <v>15</v>
      </c>
      <c r="C34" s="392">
        <v>120</v>
      </c>
      <c r="D34" s="392"/>
      <c r="E34" s="392"/>
    </row>
    <row r="35" spans="1:5" ht="12.75">
      <c r="A35" s="209">
        <v>20</v>
      </c>
      <c r="B35" s="601" t="s">
        <v>16</v>
      </c>
      <c r="C35" s="392">
        <v>4586.47</v>
      </c>
      <c r="D35" s="392"/>
      <c r="E35" s="392"/>
    </row>
    <row r="36" spans="1:5" ht="12.75">
      <c r="A36" s="209">
        <v>21</v>
      </c>
      <c r="B36" s="601" t="s">
        <v>17</v>
      </c>
      <c r="C36" s="392">
        <v>38.2</v>
      </c>
      <c r="D36" s="392"/>
      <c r="E36" s="392"/>
    </row>
    <row r="37" spans="1:5" ht="12.75">
      <c r="A37" s="209">
        <v>22</v>
      </c>
      <c r="B37" s="601" t="s">
        <v>18</v>
      </c>
      <c r="C37" s="392">
        <v>93.16</v>
      </c>
      <c r="D37" s="392"/>
      <c r="E37" s="392"/>
    </row>
    <row r="38" spans="1:5" ht="12.75">
      <c r="A38" s="209">
        <v>23</v>
      </c>
      <c r="B38" s="601" t="s">
        <v>382</v>
      </c>
      <c r="C38" s="392">
        <v>449.59</v>
      </c>
      <c r="D38" s="392"/>
      <c r="E38" s="392"/>
    </row>
    <row r="39" spans="1:5" ht="12.75">
      <c r="A39" s="209">
        <v>24</v>
      </c>
      <c r="B39" s="601" t="s">
        <v>39</v>
      </c>
      <c r="C39" s="392">
        <v>3968.32</v>
      </c>
      <c r="D39" s="392"/>
      <c r="E39" s="392"/>
    </row>
    <row r="40" spans="1:5" ht="12.75">
      <c r="A40" s="209">
        <v>25</v>
      </c>
      <c r="B40" s="601" t="s">
        <v>21</v>
      </c>
      <c r="C40" s="392">
        <v>7294.68</v>
      </c>
      <c r="D40" s="392"/>
      <c r="E40" s="392"/>
    </row>
    <row r="41" spans="1:7" ht="12.75">
      <c r="A41" s="209">
        <v>26</v>
      </c>
      <c r="B41" s="601" t="s">
        <v>726</v>
      </c>
      <c r="C41" s="392">
        <v>2214.03</v>
      </c>
      <c r="D41" s="392"/>
      <c r="E41" s="392"/>
      <c r="G41" s="957"/>
    </row>
    <row r="42" spans="1:5" ht="12.75">
      <c r="A42" s="209">
        <v>27</v>
      </c>
      <c r="B42" s="601" t="s">
        <v>727</v>
      </c>
      <c r="C42" s="392">
        <v>15453.24</v>
      </c>
      <c r="D42" s="392"/>
      <c r="E42" s="392"/>
    </row>
    <row r="43" spans="1:5" ht="12.75">
      <c r="A43" s="209">
        <v>28</v>
      </c>
      <c r="B43" s="601" t="s">
        <v>728</v>
      </c>
      <c r="C43" s="392">
        <v>1801.13</v>
      </c>
      <c r="D43" s="392"/>
      <c r="E43" s="392"/>
    </row>
    <row r="44" spans="1:5" ht="12.75">
      <c r="A44" s="209">
        <v>29</v>
      </c>
      <c r="B44" s="601" t="s">
        <v>729</v>
      </c>
      <c r="C44" s="392">
        <v>6609.3</v>
      </c>
      <c r="D44" s="392"/>
      <c r="E44" s="392"/>
    </row>
    <row r="45" spans="1:5" ht="12.75">
      <c r="A45" s="209">
        <v>30</v>
      </c>
      <c r="B45" s="601" t="s">
        <v>730</v>
      </c>
      <c r="C45" s="392">
        <v>1565.24</v>
      </c>
      <c r="D45" s="392"/>
      <c r="E45" s="392"/>
    </row>
    <row r="46" spans="1:5" ht="12.75">
      <c r="A46" s="209">
        <v>31</v>
      </c>
      <c r="B46" s="601" t="s">
        <v>732</v>
      </c>
      <c r="C46" s="392">
        <v>15708.34</v>
      </c>
      <c r="D46" s="392"/>
      <c r="E46" s="392"/>
    </row>
    <row r="47" spans="1:5" ht="12.75">
      <c r="A47" s="209">
        <v>32</v>
      </c>
      <c r="B47" s="601" t="s">
        <v>27</v>
      </c>
      <c r="C47" s="392">
        <v>0</v>
      </c>
      <c r="D47" s="392"/>
      <c r="E47" s="392"/>
    </row>
    <row r="48" spans="1:5" ht="12.75">
      <c r="A48" s="209">
        <v>33</v>
      </c>
      <c r="B48" s="601" t="s">
        <v>438</v>
      </c>
      <c r="C48" s="392">
        <v>0</v>
      </c>
      <c r="D48" s="392"/>
      <c r="E48" s="392"/>
    </row>
    <row r="49" spans="1:5" ht="12.75">
      <c r="A49" s="209">
        <v>34</v>
      </c>
      <c r="B49" s="684" t="s">
        <v>52</v>
      </c>
      <c r="C49" s="392">
        <v>0</v>
      </c>
      <c r="D49" s="392"/>
      <c r="E49" s="392"/>
    </row>
    <row r="50" spans="1:5" ht="12.75">
      <c r="A50" s="209">
        <v>35</v>
      </c>
      <c r="B50" s="585" t="s">
        <v>126</v>
      </c>
      <c r="C50" s="392">
        <v>0</v>
      </c>
      <c r="D50" s="392"/>
      <c r="E50" s="392"/>
    </row>
    <row r="51" spans="1:5" ht="12.75">
      <c r="A51" s="209">
        <v>36</v>
      </c>
      <c r="B51" s="601" t="s">
        <v>749</v>
      </c>
      <c r="C51" s="392">
        <v>18.5</v>
      </c>
      <c r="D51" s="392"/>
      <c r="E51" s="392"/>
    </row>
    <row r="52" spans="1:5" ht="12.75">
      <c r="A52" s="209">
        <v>37</v>
      </c>
      <c r="B52" s="601" t="s">
        <v>46</v>
      </c>
      <c r="C52" s="392">
        <v>1562.09</v>
      </c>
      <c r="D52" s="392"/>
      <c r="E52" s="392"/>
    </row>
    <row r="53" spans="1:5" ht="12.75">
      <c r="A53" s="209">
        <v>38</v>
      </c>
      <c r="B53" s="601" t="s">
        <v>30</v>
      </c>
      <c r="C53" s="392">
        <v>0</v>
      </c>
      <c r="D53" s="392"/>
      <c r="E53" s="392"/>
    </row>
    <row r="54" spans="1:5" ht="12.75">
      <c r="A54" s="209">
        <v>39</v>
      </c>
      <c r="B54" s="601" t="s">
        <v>421</v>
      </c>
      <c r="C54" s="392">
        <v>0</v>
      </c>
      <c r="D54" s="392"/>
      <c r="E54" s="392"/>
    </row>
    <row r="55" spans="1:5" ht="12.75">
      <c r="A55" s="209">
        <v>40</v>
      </c>
      <c r="B55" s="601" t="s">
        <v>736</v>
      </c>
      <c r="C55" s="392">
        <v>219.26</v>
      </c>
      <c r="D55" s="392"/>
      <c r="E55" s="392"/>
    </row>
    <row r="56" spans="1:5" ht="12.75">
      <c r="A56" s="209">
        <v>41</v>
      </c>
      <c r="B56" s="601" t="s">
        <v>762</v>
      </c>
      <c r="C56" s="392">
        <v>850.1</v>
      </c>
      <c r="D56" s="392"/>
      <c r="E56" s="392"/>
    </row>
    <row r="57" spans="1:5" ht="12.75">
      <c r="A57" s="209">
        <v>42</v>
      </c>
      <c r="B57" s="601" t="s">
        <v>383</v>
      </c>
      <c r="C57" s="392">
        <v>2516.9</v>
      </c>
      <c r="D57" s="392"/>
      <c r="E57" s="392"/>
    </row>
    <row r="58" spans="1:5" ht="12.75">
      <c r="A58" s="209">
        <v>43</v>
      </c>
      <c r="B58" s="601" t="s">
        <v>763</v>
      </c>
      <c r="C58" s="392">
        <v>297.04</v>
      </c>
      <c r="D58" s="392"/>
      <c r="E58" s="392"/>
    </row>
    <row r="59" spans="1:5" ht="12.75">
      <c r="A59" s="209">
        <v>44</v>
      </c>
      <c r="B59" s="601" t="s">
        <v>32</v>
      </c>
      <c r="C59" s="392">
        <v>0</v>
      </c>
      <c r="D59" s="392"/>
      <c r="E59" s="392"/>
    </row>
    <row r="60" spans="1:5" ht="12.75">
      <c r="A60" s="209">
        <v>45</v>
      </c>
      <c r="B60" s="632" t="s">
        <v>432</v>
      </c>
      <c r="C60" s="392">
        <v>1449.19</v>
      </c>
      <c r="D60" s="392"/>
      <c r="E60" s="392"/>
    </row>
    <row r="61" spans="1:5" ht="12.75">
      <c r="A61" s="209">
        <v>46</v>
      </c>
      <c r="B61" s="601" t="s">
        <v>420</v>
      </c>
      <c r="C61" s="392">
        <v>299</v>
      </c>
      <c r="D61" s="392"/>
      <c r="E61" s="392"/>
    </row>
    <row r="62" spans="1:5" ht="12.75">
      <c r="A62" s="209">
        <v>47</v>
      </c>
      <c r="B62" s="601" t="s">
        <v>33</v>
      </c>
      <c r="C62" s="392">
        <v>0</v>
      </c>
      <c r="D62" s="392"/>
      <c r="E62" s="392"/>
    </row>
    <row r="63" spans="1:5" ht="12.75">
      <c r="A63" s="209">
        <v>48</v>
      </c>
      <c r="B63" s="601" t="s">
        <v>741</v>
      </c>
      <c r="C63" s="392">
        <v>4927.77</v>
      </c>
      <c r="D63" s="392"/>
      <c r="E63" s="392"/>
    </row>
    <row r="64" spans="1:5" ht="12.75">
      <c r="A64" s="209">
        <v>49</v>
      </c>
      <c r="B64" s="601" t="s">
        <v>434</v>
      </c>
      <c r="C64" s="392">
        <v>472.48</v>
      </c>
      <c r="D64" s="392"/>
      <c r="E64" s="392"/>
    </row>
    <row r="65" spans="1:5" ht="12.75">
      <c r="A65" s="209">
        <v>50</v>
      </c>
      <c r="B65" s="601" t="s">
        <v>433</v>
      </c>
      <c r="C65" s="392">
        <v>1881</v>
      </c>
      <c r="D65" s="392"/>
      <c r="E65" s="392"/>
    </row>
    <row r="66" spans="1:5" ht="12.75">
      <c r="A66" s="209">
        <v>51</v>
      </c>
      <c r="B66" s="601" t="s">
        <v>34</v>
      </c>
      <c r="C66" s="392">
        <v>7714.27</v>
      </c>
      <c r="D66" s="392"/>
      <c r="E66" s="392"/>
    </row>
    <row r="67" spans="1:5" ht="12.75">
      <c r="A67" s="209">
        <v>52</v>
      </c>
      <c r="B67" s="586" t="s">
        <v>35</v>
      </c>
      <c r="C67" s="392">
        <v>45</v>
      </c>
      <c r="D67" s="392"/>
      <c r="E67" s="392"/>
    </row>
    <row r="68" spans="1:5" ht="12.75">
      <c r="A68" s="209">
        <v>53</v>
      </c>
      <c r="B68" s="601" t="s">
        <v>134</v>
      </c>
      <c r="C68" s="392">
        <v>2288.9</v>
      </c>
      <c r="D68" s="392"/>
      <c r="E68" s="392"/>
    </row>
    <row r="69" spans="1:5" ht="12.75">
      <c r="A69" s="209">
        <v>54</v>
      </c>
      <c r="B69" s="601" t="s">
        <v>384</v>
      </c>
      <c r="C69" s="392">
        <v>919.33</v>
      </c>
      <c r="D69" s="392"/>
      <c r="E69" s="392"/>
    </row>
    <row r="70" spans="1:5" ht="23.25" customHeight="1">
      <c r="A70" s="595">
        <v>55</v>
      </c>
      <c r="B70" s="604" t="s">
        <v>385</v>
      </c>
      <c r="C70" s="392"/>
      <c r="D70" s="392">
        <v>124565.6</v>
      </c>
      <c r="E70" s="392"/>
    </row>
    <row r="71" spans="1:5" ht="12.75" customHeight="1">
      <c r="A71" s="596">
        <v>56</v>
      </c>
      <c r="B71" s="605" t="s">
        <v>161</v>
      </c>
      <c r="C71" s="395"/>
      <c r="D71" s="395"/>
      <c r="E71" s="589">
        <f>E72+E73</f>
        <v>168607.35</v>
      </c>
    </row>
    <row r="72" spans="1:5" ht="27" customHeight="1">
      <c r="A72" s="595">
        <v>57</v>
      </c>
      <c r="B72" s="604" t="s">
        <v>386</v>
      </c>
      <c r="C72" s="392"/>
      <c r="D72" s="392"/>
      <c r="E72" s="393">
        <v>166203</v>
      </c>
    </row>
    <row r="73" spans="1:5" ht="12.75" customHeight="1">
      <c r="A73" s="595">
        <v>58</v>
      </c>
      <c r="B73" s="606" t="s">
        <v>471</v>
      </c>
      <c r="C73" s="392"/>
      <c r="D73" s="392"/>
      <c r="E73" s="393">
        <v>2404.35</v>
      </c>
    </row>
    <row r="74" spans="1:5" ht="12.75" customHeight="1">
      <c r="A74" s="595">
        <v>59</v>
      </c>
      <c r="B74" s="604" t="s">
        <v>158</v>
      </c>
      <c r="C74" s="392"/>
      <c r="D74" s="392"/>
      <c r="E74" s="392">
        <f>E75</f>
        <v>297490.55</v>
      </c>
    </row>
    <row r="75" spans="1:5" ht="12.75" customHeight="1">
      <c r="A75" s="597">
        <v>60</v>
      </c>
      <c r="B75" s="606" t="s">
        <v>468</v>
      </c>
      <c r="C75" s="393"/>
      <c r="D75" s="393"/>
      <c r="E75" s="393">
        <v>297490.55</v>
      </c>
    </row>
    <row r="76" spans="1:5" ht="12.75" customHeight="1">
      <c r="A76" s="597">
        <v>61</v>
      </c>
      <c r="B76" s="701" t="s">
        <v>466</v>
      </c>
      <c r="C76" s="393"/>
      <c r="D76" s="590"/>
      <c r="E76" s="395">
        <f>E77</f>
        <v>400000</v>
      </c>
    </row>
    <row r="77" spans="1:5" ht="13.5" customHeight="1" thickBot="1">
      <c r="A77" s="597">
        <v>62</v>
      </c>
      <c r="B77" s="702" t="s">
        <v>467</v>
      </c>
      <c r="C77" s="590"/>
      <c r="D77" s="590"/>
      <c r="E77" s="590">
        <v>400000</v>
      </c>
    </row>
    <row r="78" spans="1:5" ht="13.5" thickBot="1">
      <c r="A78" s="598">
        <v>63</v>
      </c>
      <c r="B78" s="607" t="s">
        <v>53</v>
      </c>
      <c r="C78" s="686">
        <f>SUM(C16:C69)</f>
        <v>276968.18000000005</v>
      </c>
      <c r="D78" s="591">
        <f>D70</f>
        <v>124565.6</v>
      </c>
      <c r="E78" s="592">
        <f>E71+E74+E76</f>
        <v>866097.9</v>
      </c>
    </row>
    <row r="79" spans="1:5" ht="12.75">
      <c r="A79" s="385"/>
      <c r="B79" s="385"/>
      <c r="C79" s="385"/>
      <c r="D79" s="385"/>
      <c r="E79" s="385"/>
    </row>
    <row r="80" spans="1:5" ht="12.75">
      <c r="A80" s="383"/>
      <c r="B80" s="1089" t="s">
        <v>558</v>
      </c>
      <c r="C80" s="1103"/>
      <c r="D80" s="1103"/>
      <c r="E80" s="1104"/>
    </row>
    <row r="81" spans="1:5" ht="25.5">
      <c r="A81" s="830" t="s">
        <v>0</v>
      </c>
      <c r="B81" s="831" t="s">
        <v>292</v>
      </c>
      <c r="C81" s="831" t="s">
        <v>59</v>
      </c>
      <c r="D81" s="831" t="s">
        <v>556</v>
      </c>
      <c r="E81" s="829"/>
    </row>
    <row r="82" spans="1:5" ht="12.75">
      <c r="A82" s="383" t="s">
        <v>555</v>
      </c>
      <c r="B82" s="730" t="s">
        <v>466</v>
      </c>
      <c r="C82" s="828">
        <v>185.88488</v>
      </c>
      <c r="D82" s="1089">
        <v>185.88488</v>
      </c>
      <c r="E82" s="1090"/>
    </row>
  </sheetData>
  <sheetProtection/>
  <mergeCells count="7">
    <mergeCell ref="D82:E82"/>
    <mergeCell ref="A13:A15"/>
    <mergeCell ref="B13:B15"/>
    <mergeCell ref="C13:C15"/>
    <mergeCell ref="D13:D15"/>
    <mergeCell ref="E13:E15"/>
    <mergeCell ref="B80:E80"/>
  </mergeCells>
  <printOptions/>
  <pageMargins left="0.7480314960629921" right="0" top="0.3937007874015748" bottom="0"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2:P76"/>
  <sheetViews>
    <sheetView zoomScalePageLayoutView="0" workbookViewId="0" topLeftCell="A13">
      <selection activeCell="R17" sqref="R17"/>
    </sheetView>
  </sheetViews>
  <sheetFormatPr defaultColWidth="9.140625" defaultRowHeight="12.75"/>
  <cols>
    <col min="1" max="1" width="3.8515625" style="0" customWidth="1"/>
    <col min="2" max="2" width="6.140625" style="0" customWidth="1"/>
    <col min="3" max="3" width="35.7109375" style="0" customWidth="1"/>
    <col min="4" max="4" width="13.421875" style="0" customWidth="1"/>
    <col min="5" max="6" width="8.28125" style="0" customWidth="1"/>
    <col min="7" max="7" width="8.57421875" style="0" customWidth="1"/>
    <col min="8" max="8" width="9.7109375" style="0" customWidth="1"/>
    <col min="9" max="9" width="9.57421875" style="0" customWidth="1"/>
    <col min="10" max="10" width="9.421875" style="0" customWidth="1"/>
    <col min="11" max="11" width="8.7109375" style="0" customWidth="1"/>
    <col min="12" max="12" width="11.421875" style="0" customWidth="1"/>
    <col min="13" max="13" width="11.7109375" style="0" customWidth="1"/>
    <col min="14" max="14" width="10.28125" style="0" customWidth="1"/>
    <col min="15" max="15" width="10.57421875" style="0" customWidth="1"/>
    <col min="16" max="16" width="16.140625" style="0" customWidth="1"/>
  </cols>
  <sheetData>
    <row r="2" spans="1:16" ht="12.75">
      <c r="A2" s="10"/>
      <c r="B2" s="10"/>
      <c r="C2" s="10"/>
      <c r="D2" s="10"/>
      <c r="E2" s="10"/>
      <c r="F2" s="10"/>
      <c r="G2" s="10"/>
      <c r="H2" s="10"/>
      <c r="M2" s="10" t="s">
        <v>388</v>
      </c>
      <c r="N2" s="10"/>
      <c r="O2" s="10"/>
      <c r="P2" s="10"/>
    </row>
    <row r="3" spans="1:16" ht="12.75">
      <c r="A3" s="10"/>
      <c r="B3" s="10"/>
      <c r="C3" s="10"/>
      <c r="D3" s="10"/>
      <c r="E3" s="10"/>
      <c r="F3" s="10"/>
      <c r="G3" s="10"/>
      <c r="H3" s="10"/>
      <c r="M3" s="10" t="s">
        <v>559</v>
      </c>
      <c r="N3" s="10"/>
      <c r="O3" s="10"/>
      <c r="P3" s="10"/>
    </row>
    <row r="4" spans="1:16" ht="12.75">
      <c r="A4" s="10"/>
      <c r="B4" s="10"/>
      <c r="C4" s="10"/>
      <c r="D4" s="10"/>
      <c r="E4" s="10"/>
      <c r="F4" s="10"/>
      <c r="G4" s="10"/>
      <c r="H4" s="10"/>
      <c r="M4" s="10" t="s">
        <v>389</v>
      </c>
      <c r="N4" s="10"/>
      <c r="O4" s="10"/>
      <c r="P4" s="10"/>
    </row>
    <row r="5" spans="1:14" ht="13.5" customHeight="1">
      <c r="A5" s="10"/>
      <c r="B5" s="10"/>
      <c r="C5" s="10"/>
      <c r="D5" s="10"/>
      <c r="E5" s="10"/>
      <c r="F5" s="10"/>
      <c r="G5" s="10"/>
      <c r="H5" s="10"/>
      <c r="N5" s="396"/>
    </row>
    <row r="6" spans="1:14" ht="12.75">
      <c r="A6" s="10"/>
      <c r="B6" s="1112" t="s">
        <v>560</v>
      </c>
      <c r="C6" s="1113"/>
      <c r="D6" s="1113"/>
      <c r="E6" s="1113"/>
      <c r="F6" s="1113"/>
      <c r="G6" s="1113"/>
      <c r="H6" s="10"/>
      <c r="I6" s="396"/>
      <c r="N6" s="396"/>
    </row>
    <row r="7" spans="1:14" ht="37.5" customHeight="1">
      <c r="A7" s="10"/>
      <c r="B7" s="1113"/>
      <c r="C7" s="1113"/>
      <c r="D7" s="1113"/>
      <c r="E7" s="1113"/>
      <c r="F7" s="1113"/>
      <c r="G7" s="1113"/>
      <c r="H7" s="10"/>
      <c r="I7" s="396"/>
      <c r="N7" s="396"/>
    </row>
    <row r="8" spans="1:9" ht="12.75" customHeight="1">
      <c r="A8" s="397"/>
      <c r="B8" s="397"/>
      <c r="C8" s="397"/>
      <c r="D8" s="10"/>
      <c r="E8" s="10"/>
      <c r="F8" s="10"/>
      <c r="G8" s="10"/>
      <c r="H8" s="10"/>
      <c r="I8" s="396"/>
    </row>
    <row r="9" ht="12" customHeight="1"/>
    <row r="10" ht="12.75">
      <c r="J10" s="10" t="s">
        <v>390</v>
      </c>
    </row>
    <row r="11" spans="1:16" ht="12.75">
      <c r="A11" s="1114" t="s">
        <v>561</v>
      </c>
      <c r="B11" s="1117" t="s">
        <v>562</v>
      </c>
      <c r="C11" s="1110" t="s">
        <v>563</v>
      </c>
      <c r="D11" s="1111" t="s">
        <v>564</v>
      </c>
      <c r="E11" s="1118" t="s">
        <v>716</v>
      </c>
      <c r="F11" s="832" t="s">
        <v>565</v>
      </c>
      <c r="G11" s="833"/>
      <c r="H11" s="833"/>
      <c r="I11" s="833"/>
      <c r="J11" s="1108" t="s">
        <v>566</v>
      </c>
      <c r="K11" s="1108"/>
      <c r="L11" s="1108"/>
      <c r="M11" s="1108"/>
      <c r="N11" s="1108"/>
      <c r="O11" s="1108"/>
      <c r="P11" s="833" t="s">
        <v>567</v>
      </c>
    </row>
    <row r="12" spans="1:16" ht="12.75">
      <c r="A12" s="1115"/>
      <c r="B12" s="1117"/>
      <c r="C12" s="1110"/>
      <c r="D12" s="1111"/>
      <c r="E12" s="1119"/>
      <c r="F12" s="1109" t="s">
        <v>572</v>
      </c>
      <c r="G12" s="1105" t="s">
        <v>568</v>
      </c>
      <c r="H12" s="1111" t="s">
        <v>569</v>
      </c>
      <c r="I12" s="1105" t="s">
        <v>570</v>
      </c>
      <c r="J12" s="1108"/>
      <c r="K12" s="1108"/>
      <c r="L12" s="1108"/>
      <c r="M12" s="1108"/>
      <c r="N12" s="1108"/>
      <c r="O12" s="1108"/>
      <c r="P12" s="1105"/>
    </row>
    <row r="13" spans="1:16" ht="51">
      <c r="A13" s="1116"/>
      <c r="B13" s="1117"/>
      <c r="C13" s="1110"/>
      <c r="D13" s="1111"/>
      <c r="E13" s="1119"/>
      <c r="F13" s="1110"/>
      <c r="G13" s="1105"/>
      <c r="H13" s="1111"/>
      <c r="I13" s="1105"/>
      <c r="J13" s="835" t="s">
        <v>571</v>
      </c>
      <c r="K13" s="836" t="s">
        <v>572</v>
      </c>
      <c r="L13" s="836" t="s">
        <v>573</v>
      </c>
      <c r="M13" s="836" t="s">
        <v>569</v>
      </c>
      <c r="N13" s="836" t="s">
        <v>574</v>
      </c>
      <c r="O13" s="836" t="s">
        <v>575</v>
      </c>
      <c r="P13" s="1105"/>
    </row>
    <row r="14" spans="1:16" ht="117" customHeight="1">
      <c r="A14" s="383">
        <v>1</v>
      </c>
      <c r="B14" s="837">
        <v>5</v>
      </c>
      <c r="C14" s="838" t="s">
        <v>576</v>
      </c>
      <c r="D14" s="838" t="s">
        <v>577</v>
      </c>
      <c r="E14" s="839">
        <v>2964</v>
      </c>
      <c r="F14" s="840"/>
      <c r="G14" s="839">
        <v>2075</v>
      </c>
      <c r="H14" s="839"/>
      <c r="I14" s="841">
        <v>889</v>
      </c>
      <c r="J14" s="842">
        <v>228.57</v>
      </c>
      <c r="K14" s="842"/>
      <c r="L14" s="842">
        <v>160</v>
      </c>
      <c r="M14" s="842"/>
      <c r="N14" s="842">
        <v>68.57</v>
      </c>
      <c r="O14" s="843"/>
      <c r="P14" s="844" t="s">
        <v>578</v>
      </c>
    </row>
    <row r="15" spans="1:16" ht="115.5" customHeight="1">
      <c r="A15" s="383">
        <v>2</v>
      </c>
      <c r="B15" s="845">
        <v>5</v>
      </c>
      <c r="C15" s="846" t="s">
        <v>579</v>
      </c>
      <c r="D15" s="838" t="s">
        <v>577</v>
      </c>
      <c r="E15" s="847">
        <v>391</v>
      </c>
      <c r="F15" s="847"/>
      <c r="G15" s="847">
        <v>332</v>
      </c>
      <c r="H15" s="848"/>
      <c r="I15" s="849">
        <v>59</v>
      </c>
      <c r="J15" s="843">
        <v>391</v>
      </c>
      <c r="K15" s="843"/>
      <c r="L15" s="843">
        <v>332</v>
      </c>
      <c r="M15" s="843"/>
      <c r="N15" s="843">
        <v>59</v>
      </c>
      <c r="O15" s="843"/>
      <c r="P15" s="844" t="s">
        <v>580</v>
      </c>
    </row>
    <row r="16" spans="1:16" ht="50.25" customHeight="1">
      <c r="A16" s="383">
        <v>3</v>
      </c>
      <c r="B16" s="845">
        <v>5</v>
      </c>
      <c r="C16" s="850" t="s">
        <v>581</v>
      </c>
      <c r="D16" s="850" t="s">
        <v>577</v>
      </c>
      <c r="E16" s="851">
        <v>135.8</v>
      </c>
      <c r="F16" s="852">
        <v>98.8</v>
      </c>
      <c r="G16" s="852"/>
      <c r="H16" s="852"/>
      <c r="I16" s="852">
        <v>37</v>
      </c>
      <c r="J16" s="853">
        <v>10.9</v>
      </c>
      <c r="K16" s="853">
        <v>7.4</v>
      </c>
      <c r="L16" s="854"/>
      <c r="M16" s="854"/>
      <c r="N16" s="853">
        <v>1.3</v>
      </c>
      <c r="O16" s="853">
        <v>2.2</v>
      </c>
      <c r="P16" s="855" t="s">
        <v>582</v>
      </c>
    </row>
    <row r="17" spans="1:16" ht="82.5" customHeight="1">
      <c r="A17" s="383">
        <v>4</v>
      </c>
      <c r="B17" s="845">
        <v>5</v>
      </c>
      <c r="C17" s="846" t="s">
        <v>583</v>
      </c>
      <c r="D17" s="850" t="s">
        <v>584</v>
      </c>
      <c r="E17" s="849">
        <v>319.38</v>
      </c>
      <c r="F17" s="849"/>
      <c r="G17" s="849">
        <v>142.694</v>
      </c>
      <c r="H17" s="849"/>
      <c r="I17" s="849">
        <v>176.69</v>
      </c>
      <c r="J17" s="853">
        <v>7.52</v>
      </c>
      <c r="K17" s="853"/>
      <c r="L17" s="854">
        <v>7.52</v>
      </c>
      <c r="M17" s="854"/>
      <c r="N17" s="859">
        <v>1.46</v>
      </c>
      <c r="O17" s="853"/>
      <c r="P17" s="834" t="s">
        <v>764</v>
      </c>
    </row>
    <row r="18" spans="1:16" ht="75" customHeight="1">
      <c r="A18" s="383">
        <v>5</v>
      </c>
      <c r="B18" s="856">
        <v>4</v>
      </c>
      <c r="C18" s="846" t="s">
        <v>585</v>
      </c>
      <c r="D18" s="850" t="s">
        <v>577</v>
      </c>
      <c r="E18" s="848">
        <v>350.2</v>
      </c>
      <c r="F18" s="848">
        <v>297.7</v>
      </c>
      <c r="G18" s="848"/>
      <c r="H18" s="848"/>
      <c r="I18" s="848">
        <v>52.5</v>
      </c>
      <c r="J18" s="853">
        <v>205.6</v>
      </c>
      <c r="K18" s="853">
        <v>174.8</v>
      </c>
      <c r="L18" s="854"/>
      <c r="M18" s="854"/>
      <c r="N18" s="853">
        <v>30.8</v>
      </c>
      <c r="O18" s="853"/>
      <c r="P18" s="834" t="s">
        <v>586</v>
      </c>
    </row>
    <row r="19" spans="1:16" ht="115.5" customHeight="1">
      <c r="A19" s="383">
        <v>6</v>
      </c>
      <c r="B19" s="857">
        <v>5</v>
      </c>
      <c r="C19" s="846" t="s">
        <v>587</v>
      </c>
      <c r="D19" s="850" t="s">
        <v>577</v>
      </c>
      <c r="E19" s="858">
        <v>538.4</v>
      </c>
      <c r="F19" s="848">
        <v>440.1</v>
      </c>
      <c r="G19" s="848">
        <v>38.9</v>
      </c>
      <c r="H19" s="848"/>
      <c r="I19" s="848">
        <v>38.9</v>
      </c>
      <c r="J19" s="853">
        <v>150.3</v>
      </c>
      <c r="K19" s="853">
        <v>82.1</v>
      </c>
      <c r="L19" s="854">
        <v>8.2</v>
      </c>
      <c r="M19" s="854"/>
      <c r="N19" s="853">
        <v>8.2</v>
      </c>
      <c r="O19" s="853">
        <v>51.8</v>
      </c>
      <c r="P19" s="834" t="s">
        <v>588</v>
      </c>
    </row>
    <row r="20" spans="1:16" ht="51.75" customHeight="1">
      <c r="A20" s="383">
        <v>7</v>
      </c>
      <c r="B20" s="856">
        <v>5</v>
      </c>
      <c r="C20" s="846" t="s">
        <v>589</v>
      </c>
      <c r="D20" s="850" t="s">
        <v>577</v>
      </c>
      <c r="E20" s="848">
        <v>372</v>
      </c>
      <c r="F20" s="848">
        <v>316.2</v>
      </c>
      <c r="G20" s="848"/>
      <c r="H20" s="848"/>
      <c r="I20" s="858">
        <v>55.8</v>
      </c>
      <c r="J20" s="853">
        <v>39.9</v>
      </c>
      <c r="K20" s="853">
        <v>33.9</v>
      </c>
      <c r="L20" s="854"/>
      <c r="M20" s="854"/>
      <c r="N20" s="853">
        <v>6</v>
      </c>
      <c r="O20" s="859"/>
      <c r="P20" s="834" t="s">
        <v>590</v>
      </c>
    </row>
    <row r="21" spans="1:16" ht="187.5" customHeight="1">
      <c r="A21" s="383">
        <v>8</v>
      </c>
      <c r="B21" s="856">
        <v>5</v>
      </c>
      <c r="C21" s="860" t="s">
        <v>591</v>
      </c>
      <c r="D21" s="850" t="s">
        <v>577</v>
      </c>
      <c r="E21" s="852">
        <v>449.9</v>
      </c>
      <c r="F21" s="852">
        <v>326.7</v>
      </c>
      <c r="G21" s="852"/>
      <c r="H21" s="852">
        <v>42.6</v>
      </c>
      <c r="I21" s="852">
        <v>57.6</v>
      </c>
      <c r="J21" s="853">
        <v>40.9</v>
      </c>
      <c r="K21" s="853">
        <v>34.8</v>
      </c>
      <c r="L21" s="854"/>
      <c r="M21" s="854"/>
      <c r="N21" s="853">
        <v>6.1</v>
      </c>
      <c r="O21" s="853"/>
      <c r="P21" s="861" t="s">
        <v>592</v>
      </c>
    </row>
    <row r="22" spans="1:16" ht="82.5" customHeight="1">
      <c r="A22" s="383">
        <v>9</v>
      </c>
      <c r="B22" s="856">
        <v>3</v>
      </c>
      <c r="C22" s="850" t="s">
        <v>593</v>
      </c>
      <c r="D22" s="850" t="s">
        <v>577</v>
      </c>
      <c r="E22" s="851">
        <v>56.1</v>
      </c>
      <c r="F22" s="852">
        <v>47.7</v>
      </c>
      <c r="G22" s="852"/>
      <c r="H22" s="852"/>
      <c r="I22" s="852">
        <v>8.4</v>
      </c>
      <c r="J22" s="853">
        <v>15.5</v>
      </c>
      <c r="K22" s="853">
        <v>8.6</v>
      </c>
      <c r="L22" s="854">
        <v>0</v>
      </c>
      <c r="M22" s="854"/>
      <c r="N22" s="853">
        <v>6.9</v>
      </c>
      <c r="O22" s="853">
        <v>0</v>
      </c>
      <c r="P22" s="855" t="s">
        <v>594</v>
      </c>
    </row>
    <row r="23" spans="1:16" ht="52.5" customHeight="1">
      <c r="A23" s="383">
        <v>10</v>
      </c>
      <c r="B23" s="837">
        <v>5</v>
      </c>
      <c r="C23" s="850" t="s">
        <v>595</v>
      </c>
      <c r="D23" s="850" t="s">
        <v>577</v>
      </c>
      <c r="E23" s="862">
        <v>294.7</v>
      </c>
      <c r="F23" s="852">
        <v>204.5</v>
      </c>
      <c r="G23" s="852">
        <v>18.1</v>
      </c>
      <c r="H23" s="852"/>
      <c r="I23" s="852">
        <v>22.6</v>
      </c>
      <c r="J23" s="863">
        <v>67.5</v>
      </c>
      <c r="K23" s="863">
        <v>54.9</v>
      </c>
      <c r="L23" s="864">
        <v>4.8</v>
      </c>
      <c r="M23" s="854"/>
      <c r="N23" s="863">
        <v>7.8</v>
      </c>
      <c r="O23" s="853"/>
      <c r="P23" s="1132" t="s">
        <v>787</v>
      </c>
    </row>
    <row r="24" spans="1:16" ht="149.25" customHeight="1">
      <c r="A24" s="383">
        <v>11</v>
      </c>
      <c r="B24" s="845">
        <v>5</v>
      </c>
      <c r="C24" s="865" t="s">
        <v>596</v>
      </c>
      <c r="D24" s="850" t="s">
        <v>577</v>
      </c>
      <c r="E24" s="866">
        <v>1280.5</v>
      </c>
      <c r="F24" s="866">
        <v>286.9</v>
      </c>
      <c r="G24" s="866">
        <v>780</v>
      </c>
      <c r="H24" s="866"/>
      <c r="I24" s="866">
        <v>213.6</v>
      </c>
      <c r="J24" s="867">
        <v>12.28</v>
      </c>
      <c r="K24" s="867"/>
      <c r="L24" s="868"/>
      <c r="M24" s="868"/>
      <c r="N24" s="867"/>
      <c r="O24" s="867">
        <v>12.28</v>
      </c>
      <c r="P24" s="869" t="s">
        <v>788</v>
      </c>
    </row>
    <row r="25" spans="1:16" ht="86.25" customHeight="1">
      <c r="A25" s="383">
        <v>12</v>
      </c>
      <c r="B25" s="845">
        <v>5</v>
      </c>
      <c r="C25" s="870" t="s">
        <v>597</v>
      </c>
      <c r="D25" s="850" t="s">
        <v>577</v>
      </c>
      <c r="E25" s="871">
        <v>244.98</v>
      </c>
      <c r="F25" s="872">
        <v>208.23</v>
      </c>
      <c r="G25" s="872">
        <v>18.37</v>
      </c>
      <c r="H25" s="872"/>
      <c r="I25" s="872">
        <v>18.38</v>
      </c>
      <c r="J25" s="853">
        <v>31.64</v>
      </c>
      <c r="K25" s="853">
        <v>26.89</v>
      </c>
      <c r="L25" s="854">
        <v>2.37</v>
      </c>
      <c r="M25" s="854"/>
      <c r="N25" s="853">
        <v>2.38</v>
      </c>
      <c r="O25" s="853"/>
      <c r="P25" s="1133" t="s">
        <v>789</v>
      </c>
    </row>
    <row r="26" spans="1:16" ht="98.25" customHeight="1">
      <c r="A26" s="383">
        <v>13</v>
      </c>
      <c r="B26" s="845">
        <v>5</v>
      </c>
      <c r="C26" s="873" t="s">
        <v>598</v>
      </c>
      <c r="D26" s="850" t="s">
        <v>577</v>
      </c>
      <c r="E26" s="874">
        <v>131.1</v>
      </c>
      <c r="F26" s="851"/>
      <c r="G26" s="851">
        <v>93</v>
      </c>
      <c r="H26" s="875"/>
      <c r="I26" s="875">
        <v>18.6</v>
      </c>
      <c r="J26" s="876"/>
      <c r="K26" s="876"/>
      <c r="L26" s="877"/>
      <c r="M26" s="877"/>
      <c r="N26" s="876">
        <v>16.1</v>
      </c>
      <c r="O26" s="876">
        <v>19.5</v>
      </c>
      <c r="P26" s="851" t="s">
        <v>599</v>
      </c>
    </row>
    <row r="27" spans="1:16" ht="38.25">
      <c r="A27" s="383">
        <v>14</v>
      </c>
      <c r="B27" s="845">
        <v>4</v>
      </c>
      <c r="C27" s="878" t="s">
        <v>600</v>
      </c>
      <c r="D27" s="850" t="s">
        <v>577</v>
      </c>
      <c r="E27" s="848">
        <v>289.2</v>
      </c>
      <c r="F27" s="848">
        <v>289.2</v>
      </c>
      <c r="G27" s="848"/>
      <c r="H27" s="848"/>
      <c r="I27" s="848"/>
      <c r="J27" s="853">
        <v>96.4</v>
      </c>
      <c r="K27" s="853">
        <v>96.4</v>
      </c>
      <c r="L27" s="854"/>
      <c r="M27" s="854"/>
      <c r="N27" s="853"/>
      <c r="O27" s="853"/>
      <c r="P27" s="834" t="s">
        <v>601</v>
      </c>
    </row>
    <row r="28" spans="1:16" ht="48.75" customHeight="1">
      <c r="A28" s="383">
        <v>15</v>
      </c>
      <c r="B28" s="845">
        <v>4</v>
      </c>
      <c r="C28" s="879" t="s">
        <v>602</v>
      </c>
      <c r="D28" s="850" t="s">
        <v>577</v>
      </c>
      <c r="E28" s="880">
        <v>255.75</v>
      </c>
      <c r="F28" s="880">
        <v>244.251</v>
      </c>
      <c r="G28" s="880"/>
      <c r="H28" s="880"/>
      <c r="I28" s="880">
        <v>11.5</v>
      </c>
      <c r="J28" s="881">
        <v>22.59</v>
      </c>
      <c r="K28" s="881">
        <v>22.59</v>
      </c>
      <c r="L28" s="882"/>
      <c r="M28" s="882"/>
      <c r="N28" s="881"/>
      <c r="O28" s="881"/>
      <c r="P28" s="883" t="s">
        <v>603</v>
      </c>
    </row>
    <row r="29" spans="1:16" ht="63.75" customHeight="1">
      <c r="A29" s="383">
        <v>16</v>
      </c>
      <c r="B29" s="845">
        <v>6</v>
      </c>
      <c r="C29" s="879" t="s">
        <v>604</v>
      </c>
      <c r="D29" s="850" t="s">
        <v>577</v>
      </c>
      <c r="E29" s="884">
        <v>372.873</v>
      </c>
      <c r="F29" s="851">
        <v>250.383</v>
      </c>
      <c r="G29" s="851">
        <v>44.185</v>
      </c>
      <c r="H29" s="851"/>
      <c r="I29" s="851">
        <v>78.305</v>
      </c>
      <c r="J29" s="853">
        <v>303.62</v>
      </c>
      <c r="K29" s="853">
        <v>203.88</v>
      </c>
      <c r="L29" s="854">
        <v>35.98</v>
      </c>
      <c r="M29" s="854"/>
      <c r="N29" s="853" t="s">
        <v>605</v>
      </c>
      <c r="O29" s="853"/>
      <c r="P29" s="851" t="s">
        <v>606</v>
      </c>
    </row>
    <row r="30" spans="1:16" ht="67.5" customHeight="1">
      <c r="A30" s="383">
        <v>17</v>
      </c>
      <c r="B30" s="845">
        <v>6</v>
      </c>
      <c r="C30" s="879" t="s">
        <v>607</v>
      </c>
      <c r="D30" s="850" t="s">
        <v>577</v>
      </c>
      <c r="E30" s="884">
        <v>370.402</v>
      </c>
      <c r="F30" s="851">
        <v>251.812</v>
      </c>
      <c r="G30" s="851">
        <v>44.438</v>
      </c>
      <c r="H30" s="851"/>
      <c r="I30" s="851">
        <v>74.152</v>
      </c>
      <c r="J30" s="853">
        <v>302.15</v>
      </c>
      <c r="K30" s="853">
        <v>205.41</v>
      </c>
      <c r="L30" s="854">
        <v>36.25</v>
      </c>
      <c r="M30" s="854"/>
      <c r="N30" s="853">
        <v>60.49</v>
      </c>
      <c r="O30" s="853"/>
      <c r="P30" s="851" t="s">
        <v>606</v>
      </c>
    </row>
    <row r="31" spans="1:16" ht="139.5" customHeight="1">
      <c r="A31" s="383">
        <v>18</v>
      </c>
      <c r="B31" s="845">
        <v>6</v>
      </c>
      <c r="C31" s="879" t="s">
        <v>608</v>
      </c>
      <c r="D31" s="850" t="s">
        <v>577</v>
      </c>
      <c r="E31" s="884">
        <v>375</v>
      </c>
      <c r="F31" s="851">
        <v>251.812</v>
      </c>
      <c r="G31" s="851">
        <v>44.438</v>
      </c>
      <c r="H31" s="851"/>
      <c r="I31" s="851">
        <v>78.75</v>
      </c>
      <c r="J31" s="853">
        <v>187.5</v>
      </c>
      <c r="K31" s="853">
        <v>125.9</v>
      </c>
      <c r="L31" s="854">
        <v>22.22</v>
      </c>
      <c r="M31" s="854"/>
      <c r="N31" s="853">
        <v>39.38</v>
      </c>
      <c r="O31" s="853"/>
      <c r="P31" s="885" t="s">
        <v>765</v>
      </c>
    </row>
    <row r="32" spans="1:16" ht="90.75" customHeight="1">
      <c r="A32" s="383">
        <v>19</v>
      </c>
      <c r="B32" s="845">
        <v>5</v>
      </c>
      <c r="C32" s="870" t="s">
        <v>609</v>
      </c>
      <c r="D32" s="850" t="s">
        <v>577</v>
      </c>
      <c r="E32" s="886">
        <v>74.3</v>
      </c>
      <c r="F32" s="886"/>
      <c r="G32" s="886"/>
      <c r="H32" s="886">
        <v>59.4</v>
      </c>
      <c r="I32" s="886">
        <v>14.9</v>
      </c>
      <c r="J32" s="853">
        <v>7.76528</v>
      </c>
      <c r="K32" s="853"/>
      <c r="L32" s="854"/>
      <c r="M32" s="854">
        <v>6.21222</v>
      </c>
      <c r="N32" s="853">
        <v>1.55306</v>
      </c>
      <c r="O32" s="853"/>
      <c r="P32" s="887" t="s">
        <v>610</v>
      </c>
    </row>
    <row r="33" spans="1:16" ht="232.5" customHeight="1">
      <c r="A33" s="383">
        <v>20</v>
      </c>
      <c r="B33" s="845">
        <v>5</v>
      </c>
      <c r="C33" s="846" t="s">
        <v>611</v>
      </c>
      <c r="D33" s="850" t="s">
        <v>577</v>
      </c>
      <c r="E33" s="888">
        <v>230.84</v>
      </c>
      <c r="F33" s="889"/>
      <c r="G33" s="889">
        <v>68.8</v>
      </c>
      <c r="H33" s="889">
        <v>160.4</v>
      </c>
      <c r="I33" s="889">
        <v>1.64</v>
      </c>
      <c r="J33" s="853">
        <v>187.82608</v>
      </c>
      <c r="K33" s="853"/>
      <c r="L33" s="854">
        <v>55.765464</v>
      </c>
      <c r="M33" s="854">
        <v>130.119416</v>
      </c>
      <c r="N33" s="853"/>
      <c r="O33" s="853">
        <v>1.9412</v>
      </c>
      <c r="P33" s="889" t="s">
        <v>766</v>
      </c>
    </row>
    <row r="34" spans="1:16" ht="228.75" customHeight="1">
      <c r="A34" s="383">
        <v>21</v>
      </c>
      <c r="B34" s="890">
        <v>5</v>
      </c>
      <c r="C34" s="846" t="s">
        <v>612</v>
      </c>
      <c r="D34" s="850" t="s">
        <v>577</v>
      </c>
      <c r="E34" s="891">
        <v>195.82</v>
      </c>
      <c r="F34" s="851"/>
      <c r="G34" s="851">
        <v>195.82</v>
      </c>
      <c r="H34" s="851"/>
      <c r="I34" s="851"/>
      <c r="J34" s="853">
        <v>127.82</v>
      </c>
      <c r="K34" s="853"/>
      <c r="L34" s="854">
        <v>89.52</v>
      </c>
      <c r="M34" s="854"/>
      <c r="N34" s="853">
        <v>38.3</v>
      </c>
      <c r="O34" s="853"/>
      <c r="P34" s="851" t="s">
        <v>613</v>
      </c>
    </row>
    <row r="35" spans="1:16" ht="90.75" customHeight="1">
      <c r="A35" s="383">
        <v>22</v>
      </c>
      <c r="B35" s="892">
        <v>6</v>
      </c>
      <c r="C35" s="846" t="s">
        <v>614</v>
      </c>
      <c r="D35" s="850" t="s">
        <v>615</v>
      </c>
      <c r="E35" s="884">
        <v>346.04</v>
      </c>
      <c r="F35" s="851">
        <v>299.99</v>
      </c>
      <c r="G35" s="851"/>
      <c r="H35" s="851">
        <v>46.05</v>
      </c>
      <c r="I35" s="851"/>
      <c r="J35" s="853"/>
      <c r="K35" s="853"/>
      <c r="L35" s="854"/>
      <c r="M35" s="854"/>
      <c r="N35" s="853"/>
      <c r="O35" s="853"/>
      <c r="P35" s="885" t="s">
        <v>616</v>
      </c>
    </row>
    <row r="36" spans="1:16" ht="84" customHeight="1">
      <c r="A36" s="383">
        <v>23</v>
      </c>
      <c r="B36" s="893">
        <v>5</v>
      </c>
      <c r="C36" s="894" t="s">
        <v>617</v>
      </c>
      <c r="D36" s="850" t="s">
        <v>577</v>
      </c>
      <c r="E36" s="895">
        <v>467.77</v>
      </c>
      <c r="F36" s="896">
        <v>397.6</v>
      </c>
      <c r="G36" s="897">
        <v>46.78</v>
      </c>
      <c r="H36" s="897"/>
      <c r="I36" s="897">
        <v>23.39</v>
      </c>
      <c r="J36" s="898">
        <v>4.4</v>
      </c>
      <c r="K36" s="898"/>
      <c r="L36" s="898"/>
      <c r="M36" s="898"/>
      <c r="N36" s="898"/>
      <c r="O36" s="898">
        <v>4.4</v>
      </c>
      <c r="P36" s="899" t="s">
        <v>618</v>
      </c>
    </row>
    <row r="37" spans="1:16" ht="48.75" customHeight="1">
      <c r="A37" s="383">
        <v>24</v>
      </c>
      <c r="B37" s="890">
        <v>4</v>
      </c>
      <c r="C37" s="846" t="s">
        <v>619</v>
      </c>
      <c r="D37" s="846" t="s">
        <v>620</v>
      </c>
      <c r="E37" s="841">
        <v>329.549</v>
      </c>
      <c r="F37" s="841">
        <v>254.617</v>
      </c>
      <c r="G37" s="841">
        <v>44.932</v>
      </c>
      <c r="H37" s="839"/>
      <c r="I37" s="839">
        <v>30</v>
      </c>
      <c r="J37" s="853">
        <v>196.24</v>
      </c>
      <c r="K37" s="853">
        <v>154.12</v>
      </c>
      <c r="L37" s="854">
        <v>27.12</v>
      </c>
      <c r="M37" s="854"/>
      <c r="N37" s="853">
        <v>15</v>
      </c>
      <c r="O37" s="853"/>
      <c r="P37" s="844" t="s">
        <v>767</v>
      </c>
    </row>
    <row r="38" spans="1:16" ht="86.25" customHeight="1">
      <c r="A38" s="383">
        <v>25</v>
      </c>
      <c r="B38" s="890">
        <v>5</v>
      </c>
      <c r="C38" s="838" t="s">
        <v>621</v>
      </c>
      <c r="D38" s="838" t="s">
        <v>620</v>
      </c>
      <c r="E38" s="888">
        <v>306.48</v>
      </c>
      <c r="F38" s="889">
        <v>245.184</v>
      </c>
      <c r="G38" s="889"/>
      <c r="H38" s="889"/>
      <c r="I38" s="889">
        <v>61.296</v>
      </c>
      <c r="J38" s="876"/>
      <c r="K38" s="876"/>
      <c r="L38" s="877"/>
      <c r="M38" s="877"/>
      <c r="N38" s="876"/>
      <c r="O38" s="876"/>
      <c r="P38" s="900" t="s">
        <v>622</v>
      </c>
    </row>
    <row r="39" spans="1:16" ht="265.5" customHeight="1">
      <c r="A39" s="383">
        <v>26</v>
      </c>
      <c r="B39" s="845">
        <v>5</v>
      </c>
      <c r="C39" s="870" t="s">
        <v>623</v>
      </c>
      <c r="D39" s="870" t="s">
        <v>624</v>
      </c>
      <c r="E39" s="901">
        <v>68.052</v>
      </c>
      <c r="F39" s="889">
        <v>54.441</v>
      </c>
      <c r="G39" s="889"/>
      <c r="H39" s="889"/>
      <c r="I39" s="889">
        <v>13.61</v>
      </c>
      <c r="J39" s="853">
        <v>67.06</v>
      </c>
      <c r="K39" s="853"/>
      <c r="L39" s="902">
        <v>53.64</v>
      </c>
      <c r="M39" s="854"/>
      <c r="N39" s="853">
        <v>13.42</v>
      </c>
      <c r="O39" s="853"/>
      <c r="P39" s="903" t="s">
        <v>625</v>
      </c>
    </row>
    <row r="40" spans="1:16" ht="51" customHeight="1">
      <c r="A40" s="383">
        <v>27</v>
      </c>
      <c r="B40" s="845">
        <v>4</v>
      </c>
      <c r="C40" s="879" t="s">
        <v>626</v>
      </c>
      <c r="D40" s="879" t="s">
        <v>627</v>
      </c>
      <c r="E40" s="874">
        <v>396.475</v>
      </c>
      <c r="F40" s="851">
        <v>381.06</v>
      </c>
      <c r="G40" s="851"/>
      <c r="H40" s="851"/>
      <c r="I40" s="851">
        <v>15.415</v>
      </c>
      <c r="J40" s="853">
        <v>72.92</v>
      </c>
      <c r="K40" s="853">
        <v>65</v>
      </c>
      <c r="L40" s="854"/>
      <c r="M40" s="854"/>
      <c r="N40" s="853">
        <v>7.915</v>
      </c>
      <c r="O40" s="853"/>
      <c r="P40" s="851" t="s">
        <v>628</v>
      </c>
    </row>
    <row r="41" spans="1:16" ht="73.5" customHeight="1">
      <c r="A41" s="383">
        <v>28</v>
      </c>
      <c r="B41" s="845">
        <v>3</v>
      </c>
      <c r="C41" s="879" t="s">
        <v>629</v>
      </c>
      <c r="D41" s="879" t="s">
        <v>630</v>
      </c>
      <c r="E41" s="874">
        <v>136.07</v>
      </c>
      <c r="F41" s="851">
        <v>122.46</v>
      </c>
      <c r="G41" s="851"/>
      <c r="H41" s="851"/>
      <c r="I41" s="851">
        <v>13.61</v>
      </c>
      <c r="J41" s="853">
        <v>35.9</v>
      </c>
      <c r="K41" s="853">
        <v>32.31</v>
      </c>
      <c r="L41" s="854"/>
      <c r="M41" s="854"/>
      <c r="N41" s="853">
        <v>3.59</v>
      </c>
      <c r="O41" s="853"/>
      <c r="P41" s="851" t="s">
        <v>631</v>
      </c>
    </row>
    <row r="42" spans="1:16" ht="48.75" customHeight="1">
      <c r="A42" s="383">
        <v>29</v>
      </c>
      <c r="B42" s="845">
        <v>3</v>
      </c>
      <c r="C42" s="879" t="s">
        <v>632</v>
      </c>
      <c r="D42" s="879" t="s">
        <v>630</v>
      </c>
      <c r="E42" s="904">
        <v>147.142</v>
      </c>
      <c r="F42" s="904">
        <v>116.37</v>
      </c>
      <c r="G42" s="904"/>
      <c r="H42" s="904"/>
      <c r="I42" s="904">
        <v>30.77</v>
      </c>
      <c r="J42" s="853">
        <v>0</v>
      </c>
      <c r="K42" s="853">
        <v>0</v>
      </c>
      <c r="L42" s="854"/>
      <c r="M42" s="854"/>
      <c r="N42" s="853">
        <v>0</v>
      </c>
      <c r="O42" s="853"/>
      <c r="P42" s="851" t="s">
        <v>633</v>
      </c>
    </row>
    <row r="43" spans="1:16" ht="64.5" customHeight="1">
      <c r="A43" s="383">
        <v>30</v>
      </c>
      <c r="B43" s="845">
        <v>3</v>
      </c>
      <c r="C43" s="879" t="s">
        <v>634</v>
      </c>
      <c r="D43" s="879" t="s">
        <v>635</v>
      </c>
      <c r="E43" s="904">
        <v>152.7</v>
      </c>
      <c r="F43" s="904">
        <v>117.1</v>
      </c>
      <c r="G43" s="904"/>
      <c r="H43" s="904"/>
      <c r="I43" s="904">
        <v>35.6</v>
      </c>
      <c r="J43" s="853">
        <v>152.7</v>
      </c>
      <c r="K43" s="853">
        <v>117.1</v>
      </c>
      <c r="L43" s="854"/>
      <c r="M43" s="854"/>
      <c r="N43" s="853">
        <v>35.6</v>
      </c>
      <c r="O43" s="853"/>
      <c r="P43" s="851" t="s">
        <v>636</v>
      </c>
    </row>
    <row r="44" spans="1:16" ht="97.5" customHeight="1">
      <c r="A44" s="383">
        <v>31</v>
      </c>
      <c r="B44" s="905">
        <v>3</v>
      </c>
      <c r="C44" s="879" t="s">
        <v>637</v>
      </c>
      <c r="D44" s="906" t="s">
        <v>638</v>
      </c>
      <c r="E44" s="884">
        <v>84.389</v>
      </c>
      <c r="F44" s="851">
        <v>71.731</v>
      </c>
      <c r="G44" s="851">
        <v>6.329</v>
      </c>
      <c r="H44" s="851"/>
      <c r="I44" s="851">
        <v>6.329</v>
      </c>
      <c r="J44" s="853">
        <v>46.02</v>
      </c>
      <c r="K44" s="853">
        <v>39.12</v>
      </c>
      <c r="L44" s="854">
        <v>3.45</v>
      </c>
      <c r="M44" s="854"/>
      <c r="N44" s="853">
        <v>3.45</v>
      </c>
      <c r="O44" s="853"/>
      <c r="P44" s="885" t="s">
        <v>639</v>
      </c>
    </row>
    <row r="45" spans="1:16" ht="213" customHeight="1">
      <c r="A45" s="383">
        <v>32</v>
      </c>
      <c r="B45" s="845">
        <v>2</v>
      </c>
      <c r="C45" s="873" t="s">
        <v>640</v>
      </c>
      <c r="D45" s="873" t="s">
        <v>641</v>
      </c>
      <c r="E45" s="901">
        <v>98.097</v>
      </c>
      <c r="F45" s="889">
        <v>83.382</v>
      </c>
      <c r="G45" s="889"/>
      <c r="H45" s="889"/>
      <c r="I45" s="889">
        <v>14.714</v>
      </c>
      <c r="J45" s="853">
        <v>72.1</v>
      </c>
      <c r="K45" s="853"/>
      <c r="L45" s="854"/>
      <c r="M45" s="854"/>
      <c r="N45" s="853">
        <v>72.1</v>
      </c>
      <c r="O45" s="853"/>
      <c r="P45" s="900" t="s">
        <v>642</v>
      </c>
    </row>
    <row r="46" spans="1:16" ht="150" customHeight="1">
      <c r="A46" s="383">
        <v>33</v>
      </c>
      <c r="B46" s="890">
        <v>4</v>
      </c>
      <c r="C46" s="907" t="s">
        <v>643</v>
      </c>
      <c r="D46" s="873" t="s">
        <v>641</v>
      </c>
      <c r="E46" s="908">
        <v>18.116</v>
      </c>
      <c r="F46" s="908"/>
      <c r="G46" s="908">
        <v>16.304</v>
      </c>
      <c r="H46" s="908"/>
      <c r="I46" s="908">
        <v>1.812</v>
      </c>
      <c r="J46" s="909">
        <v>16.467</v>
      </c>
      <c r="K46" s="909"/>
      <c r="L46" s="910">
        <v>15.965</v>
      </c>
      <c r="M46" s="910"/>
      <c r="N46" s="909">
        <v>0.503</v>
      </c>
      <c r="O46" s="853"/>
      <c r="P46" s="911" t="s">
        <v>644</v>
      </c>
    </row>
    <row r="47" spans="1:16" ht="137.25" customHeight="1">
      <c r="A47" s="383">
        <v>34</v>
      </c>
      <c r="B47" s="845">
        <v>2</v>
      </c>
      <c r="C47" s="879" t="s">
        <v>645</v>
      </c>
      <c r="D47" s="873" t="s">
        <v>641</v>
      </c>
      <c r="E47" s="904">
        <v>22.7</v>
      </c>
      <c r="F47" s="904">
        <v>22.7</v>
      </c>
      <c r="G47" s="904"/>
      <c r="H47" s="904"/>
      <c r="I47" s="904"/>
      <c r="J47" s="853">
        <v>21.34</v>
      </c>
      <c r="K47" s="853">
        <v>18.84</v>
      </c>
      <c r="L47" s="854"/>
      <c r="M47" s="854"/>
      <c r="N47" s="853">
        <v>2.5</v>
      </c>
      <c r="O47" s="853"/>
      <c r="P47" s="912" t="s">
        <v>646</v>
      </c>
    </row>
    <row r="48" spans="1:16" ht="169.5" customHeight="1">
      <c r="A48" s="383">
        <v>35</v>
      </c>
      <c r="B48" s="845">
        <v>2</v>
      </c>
      <c r="C48" s="879" t="s">
        <v>647</v>
      </c>
      <c r="D48" s="879" t="s">
        <v>648</v>
      </c>
      <c r="E48" s="904">
        <v>91.41</v>
      </c>
      <c r="F48" s="904">
        <v>89.58</v>
      </c>
      <c r="G48" s="904"/>
      <c r="H48" s="904"/>
      <c r="I48" s="904">
        <v>1.83</v>
      </c>
      <c r="J48" s="853">
        <v>39.62</v>
      </c>
      <c r="K48" s="853">
        <v>38.39</v>
      </c>
      <c r="L48" s="854"/>
      <c r="M48" s="854"/>
      <c r="N48" s="853">
        <v>1.26</v>
      </c>
      <c r="O48" s="853"/>
      <c r="P48" s="851" t="s">
        <v>649</v>
      </c>
    </row>
    <row r="49" spans="1:16" ht="42" customHeight="1">
      <c r="A49" s="383">
        <v>36</v>
      </c>
      <c r="B49" s="845">
        <v>2</v>
      </c>
      <c r="C49" s="879" t="s">
        <v>650</v>
      </c>
      <c r="D49" s="879" t="s">
        <v>651</v>
      </c>
      <c r="E49" s="874">
        <v>273.288</v>
      </c>
      <c r="F49" s="851">
        <v>232.295</v>
      </c>
      <c r="G49" s="851"/>
      <c r="H49" s="851"/>
      <c r="I49" s="851">
        <v>40.993</v>
      </c>
      <c r="J49" s="853">
        <v>236.644</v>
      </c>
      <c r="K49" s="913">
        <v>216.148</v>
      </c>
      <c r="L49" s="854"/>
      <c r="M49" s="854"/>
      <c r="N49" s="913">
        <v>20.496</v>
      </c>
      <c r="O49" s="853"/>
      <c r="P49" s="851"/>
    </row>
    <row r="50" spans="1:16" ht="45.75" customHeight="1">
      <c r="A50" s="383">
        <v>37</v>
      </c>
      <c r="B50" s="845">
        <v>2</v>
      </c>
      <c r="C50" s="879" t="s">
        <v>652</v>
      </c>
      <c r="D50" s="879" t="s">
        <v>653</v>
      </c>
      <c r="E50" s="884">
        <v>24.685</v>
      </c>
      <c r="F50" s="851">
        <v>24.685</v>
      </c>
      <c r="G50" s="851"/>
      <c r="H50" s="851"/>
      <c r="I50" s="851"/>
      <c r="J50" s="853">
        <v>4.937</v>
      </c>
      <c r="K50" s="853"/>
      <c r="L50" s="854"/>
      <c r="M50" s="854"/>
      <c r="N50" s="913">
        <v>4.937</v>
      </c>
      <c r="O50" s="853"/>
      <c r="P50" s="851" t="s">
        <v>654</v>
      </c>
    </row>
    <row r="51" spans="1:16" ht="81.75" customHeight="1">
      <c r="A51" s="383">
        <v>38</v>
      </c>
      <c r="B51" s="845">
        <v>2</v>
      </c>
      <c r="C51" s="879" t="s">
        <v>655</v>
      </c>
      <c r="D51" s="879" t="s">
        <v>656</v>
      </c>
      <c r="E51" s="904">
        <v>36.452</v>
      </c>
      <c r="F51" s="904">
        <v>36.45</v>
      </c>
      <c r="G51" s="904"/>
      <c r="H51" s="904"/>
      <c r="I51" s="904"/>
      <c r="J51" s="853">
        <v>7</v>
      </c>
      <c r="K51" s="853"/>
      <c r="L51" s="854"/>
      <c r="M51" s="854"/>
      <c r="N51" s="853">
        <v>7</v>
      </c>
      <c r="O51" s="853"/>
      <c r="P51" s="914" t="s">
        <v>657</v>
      </c>
    </row>
    <row r="52" spans="1:16" ht="146.25" customHeight="1">
      <c r="A52" s="383">
        <v>39</v>
      </c>
      <c r="B52" s="890">
        <v>2</v>
      </c>
      <c r="C52" s="873" t="s">
        <v>658</v>
      </c>
      <c r="D52" s="915" t="s">
        <v>659</v>
      </c>
      <c r="E52" s="916">
        <v>10.268</v>
      </c>
      <c r="F52" s="916">
        <v>10.268</v>
      </c>
      <c r="G52" s="916"/>
      <c r="H52" s="916"/>
      <c r="I52" s="916">
        <v>2.053</v>
      </c>
      <c r="J52" s="853">
        <v>7.49</v>
      </c>
      <c r="K52" s="853">
        <v>5.44</v>
      </c>
      <c r="L52" s="854"/>
      <c r="M52" s="854"/>
      <c r="N52" s="853">
        <v>2.05</v>
      </c>
      <c r="O52" s="853"/>
      <c r="P52" s="900" t="s">
        <v>660</v>
      </c>
    </row>
    <row r="53" spans="1:16" ht="96" customHeight="1">
      <c r="A53" s="383">
        <v>40</v>
      </c>
      <c r="B53" s="893">
        <v>2</v>
      </c>
      <c r="C53" s="894" t="s">
        <v>661</v>
      </c>
      <c r="D53" s="894" t="s">
        <v>662</v>
      </c>
      <c r="E53" s="950">
        <v>15.541</v>
      </c>
      <c r="F53" s="950">
        <v>15.541</v>
      </c>
      <c r="G53" s="950"/>
      <c r="H53" s="951"/>
      <c r="I53" s="951"/>
      <c r="J53" s="952"/>
      <c r="K53" s="952"/>
      <c r="L53" s="952"/>
      <c r="M53" s="944"/>
      <c r="N53" s="944">
        <v>3.108</v>
      </c>
      <c r="O53" s="944"/>
      <c r="P53" s="832" t="s">
        <v>663</v>
      </c>
    </row>
    <row r="54" spans="1:16" ht="120" customHeight="1">
      <c r="A54" s="383">
        <v>41</v>
      </c>
      <c r="B54" s="917">
        <v>2</v>
      </c>
      <c r="C54" s="918" t="s">
        <v>664</v>
      </c>
      <c r="D54" s="918" t="s">
        <v>662</v>
      </c>
      <c r="E54" s="950">
        <v>21.737</v>
      </c>
      <c r="F54" s="950">
        <v>21.737</v>
      </c>
      <c r="G54" s="950"/>
      <c r="H54" s="951"/>
      <c r="I54" s="951"/>
      <c r="J54" s="952"/>
      <c r="K54" s="952"/>
      <c r="L54" s="952"/>
      <c r="M54" s="944"/>
      <c r="N54" s="944"/>
      <c r="O54" s="944"/>
      <c r="P54" s="940" t="s">
        <v>665</v>
      </c>
    </row>
    <row r="55" spans="1:16" ht="54.75" customHeight="1">
      <c r="A55" s="383">
        <v>42</v>
      </c>
      <c r="B55" s="893">
        <v>3</v>
      </c>
      <c r="C55" s="931" t="s">
        <v>666</v>
      </c>
      <c r="D55" s="919" t="s">
        <v>667</v>
      </c>
      <c r="E55" s="953">
        <v>97.3</v>
      </c>
      <c r="F55" s="953">
        <v>82.7</v>
      </c>
      <c r="G55" s="953"/>
      <c r="H55" s="953">
        <v>7.3</v>
      </c>
      <c r="I55" s="954">
        <v>7.3</v>
      </c>
      <c r="J55" s="853"/>
      <c r="K55" s="955">
        <v>37.7</v>
      </c>
      <c r="L55" s="955">
        <v>3.65</v>
      </c>
      <c r="M55" s="955"/>
      <c r="N55" s="955">
        <v>7.3</v>
      </c>
      <c r="O55" s="956"/>
      <c r="P55" s="920"/>
    </row>
    <row r="56" spans="1:16" ht="136.5" customHeight="1">
      <c r="A56" s="383">
        <v>43</v>
      </c>
      <c r="B56" s="890">
        <v>2</v>
      </c>
      <c r="C56" s="846" t="s">
        <v>668</v>
      </c>
      <c r="D56" s="921" t="s">
        <v>669</v>
      </c>
      <c r="E56" s="891">
        <v>43</v>
      </c>
      <c r="F56" s="851">
        <v>36.5</v>
      </c>
      <c r="G56" s="851"/>
      <c r="H56" s="874">
        <v>4</v>
      </c>
      <c r="I56" s="851">
        <v>2.5</v>
      </c>
      <c r="J56" s="853">
        <v>43</v>
      </c>
      <c r="K56" s="853">
        <v>36.5</v>
      </c>
      <c r="L56" s="854"/>
      <c r="M56" s="854">
        <v>4</v>
      </c>
      <c r="N56" s="853">
        <v>2.5</v>
      </c>
      <c r="O56" s="853"/>
      <c r="P56" s="885" t="s">
        <v>670</v>
      </c>
    </row>
    <row r="57" spans="1:16" ht="57.75" customHeight="1">
      <c r="A57" s="383">
        <v>44</v>
      </c>
      <c r="B57" s="893">
        <v>3</v>
      </c>
      <c r="C57" s="922" t="s">
        <v>671</v>
      </c>
      <c r="D57" s="923" t="s">
        <v>672</v>
      </c>
      <c r="E57" s="839">
        <v>24.08</v>
      </c>
      <c r="F57" s="839">
        <v>20.46</v>
      </c>
      <c r="G57" s="839">
        <v>1.81</v>
      </c>
      <c r="H57" s="839">
        <v>0.95</v>
      </c>
      <c r="I57" s="839">
        <v>0.86</v>
      </c>
      <c r="J57" s="853">
        <f>N57+M57+L57+K57</f>
        <v>14.41</v>
      </c>
      <c r="K57" s="949">
        <v>12.16</v>
      </c>
      <c r="L57" s="949">
        <v>0.91</v>
      </c>
      <c r="M57" s="949">
        <v>0.48</v>
      </c>
      <c r="N57" s="843">
        <v>0.86</v>
      </c>
      <c r="O57" s="926"/>
      <c r="P57" s="927" t="s">
        <v>673</v>
      </c>
    </row>
    <row r="58" spans="1:16" ht="39">
      <c r="A58" s="383">
        <v>45</v>
      </c>
      <c r="B58" s="893">
        <v>4</v>
      </c>
      <c r="C58" s="928" t="s">
        <v>674</v>
      </c>
      <c r="D58" s="928" t="s">
        <v>675</v>
      </c>
      <c r="E58" s="839">
        <v>80.96</v>
      </c>
      <c r="F58" s="839">
        <v>53.13</v>
      </c>
      <c r="G58" s="947">
        <v>4.69</v>
      </c>
      <c r="H58" s="839">
        <v>18.43</v>
      </c>
      <c r="I58" s="839">
        <v>4.72</v>
      </c>
      <c r="J58" s="853">
        <f>N58+M58+L58+K58</f>
        <v>47.22</v>
      </c>
      <c r="K58" s="843">
        <v>30.1</v>
      </c>
      <c r="L58" s="949">
        <v>3.09</v>
      </c>
      <c r="M58" s="949">
        <v>14.03</v>
      </c>
      <c r="N58" s="843"/>
      <c r="O58" s="926"/>
      <c r="P58" s="927" t="s">
        <v>676</v>
      </c>
    </row>
    <row r="59" spans="1:16" ht="77.25" customHeight="1">
      <c r="A59" s="383">
        <v>46</v>
      </c>
      <c r="B59" s="893">
        <v>3</v>
      </c>
      <c r="C59" s="931" t="s">
        <v>677</v>
      </c>
      <c r="D59" s="931" t="s">
        <v>678</v>
      </c>
      <c r="E59" s="839">
        <v>30.79</v>
      </c>
      <c r="F59" s="947">
        <v>22.92</v>
      </c>
      <c r="G59" s="839">
        <v>2.02</v>
      </c>
      <c r="H59" s="839">
        <v>4.82</v>
      </c>
      <c r="I59" s="839">
        <v>1.02</v>
      </c>
      <c r="J59" s="853">
        <f>N59+M59+L59+K59</f>
        <v>25.26</v>
      </c>
      <c r="K59" s="949">
        <v>18.92</v>
      </c>
      <c r="L59" s="843">
        <v>1.52</v>
      </c>
      <c r="M59" s="949">
        <v>4.82</v>
      </c>
      <c r="N59" s="843"/>
      <c r="O59" s="926"/>
      <c r="P59" s="927" t="s">
        <v>679</v>
      </c>
    </row>
    <row r="60" spans="1:16" ht="53.25" customHeight="1">
      <c r="A60" s="383">
        <v>47</v>
      </c>
      <c r="B60" s="893">
        <v>3</v>
      </c>
      <c r="C60" s="931" t="s">
        <v>680</v>
      </c>
      <c r="D60" s="931" t="s">
        <v>681</v>
      </c>
      <c r="E60" s="839">
        <v>57.73</v>
      </c>
      <c r="F60" s="839">
        <v>42.22</v>
      </c>
      <c r="G60" s="839">
        <v>3.73</v>
      </c>
      <c r="H60" s="947">
        <v>9.75</v>
      </c>
      <c r="I60" s="839">
        <v>2.03</v>
      </c>
      <c r="J60" s="853">
        <f aca="true" t="shared" si="0" ref="J60:J67">N60+M60+L60+K60</f>
        <v>47.98</v>
      </c>
      <c r="K60" s="843">
        <v>42.22</v>
      </c>
      <c r="L60" s="843">
        <v>3.73</v>
      </c>
      <c r="M60" s="843"/>
      <c r="N60" s="949">
        <v>2.03</v>
      </c>
      <c r="O60" s="932"/>
      <c r="P60" s="927" t="s">
        <v>673</v>
      </c>
    </row>
    <row r="61" spans="1:16" ht="47.25" customHeight="1">
      <c r="A61" s="383">
        <v>48</v>
      </c>
      <c r="B61" s="893">
        <v>4</v>
      </c>
      <c r="C61" s="931" t="s">
        <v>682</v>
      </c>
      <c r="D61" s="931" t="s">
        <v>683</v>
      </c>
      <c r="E61" s="929">
        <v>28.98</v>
      </c>
      <c r="F61" s="929">
        <v>19.48</v>
      </c>
      <c r="G61" s="924">
        <v>1.72</v>
      </c>
      <c r="H61" s="929">
        <v>5.49</v>
      </c>
      <c r="I61" s="924">
        <v>2.29</v>
      </c>
      <c r="J61" s="853">
        <f t="shared" si="0"/>
        <v>23.490000000000002</v>
      </c>
      <c r="K61" s="930">
        <v>19.48</v>
      </c>
      <c r="L61" s="930">
        <v>1.72</v>
      </c>
      <c r="M61" s="930"/>
      <c r="N61" s="925">
        <v>2.29</v>
      </c>
      <c r="O61" s="926"/>
      <c r="P61" s="927" t="s">
        <v>673</v>
      </c>
    </row>
    <row r="62" spans="1:16" ht="38.25">
      <c r="A62" s="383">
        <v>49</v>
      </c>
      <c r="B62" s="893">
        <v>4</v>
      </c>
      <c r="C62" s="931" t="s">
        <v>684</v>
      </c>
      <c r="D62" s="931" t="s">
        <v>685</v>
      </c>
      <c r="E62" s="839">
        <v>17.71</v>
      </c>
      <c r="F62" s="839">
        <v>15.98</v>
      </c>
      <c r="G62" s="841"/>
      <c r="H62" s="839">
        <v>0.4</v>
      </c>
      <c r="I62" s="839">
        <v>1.33</v>
      </c>
      <c r="J62" s="853">
        <f t="shared" si="0"/>
        <v>17.71</v>
      </c>
      <c r="K62" s="843">
        <v>15.98</v>
      </c>
      <c r="L62" s="843"/>
      <c r="M62" s="843">
        <v>0.4</v>
      </c>
      <c r="N62" s="843">
        <v>1.33</v>
      </c>
      <c r="O62" s="933"/>
      <c r="P62" s="927" t="s">
        <v>673</v>
      </c>
    </row>
    <row r="63" spans="1:16" ht="55.5" customHeight="1">
      <c r="A63" s="383">
        <v>50</v>
      </c>
      <c r="B63" s="893">
        <v>4</v>
      </c>
      <c r="C63" s="931" t="s">
        <v>686</v>
      </c>
      <c r="D63" s="931" t="s">
        <v>687</v>
      </c>
      <c r="E63" s="839">
        <v>60.44</v>
      </c>
      <c r="F63" s="841">
        <v>55</v>
      </c>
      <c r="G63" s="839"/>
      <c r="H63" s="839">
        <v>3.2</v>
      </c>
      <c r="I63" s="841">
        <v>2.24</v>
      </c>
      <c r="J63" s="853">
        <f t="shared" si="0"/>
        <v>60.44</v>
      </c>
      <c r="K63" s="949">
        <v>55</v>
      </c>
      <c r="L63" s="949"/>
      <c r="M63" s="949">
        <v>3.2</v>
      </c>
      <c r="N63" s="843">
        <v>2.24</v>
      </c>
      <c r="O63" s="926"/>
      <c r="P63" s="927" t="s">
        <v>673</v>
      </c>
    </row>
    <row r="64" spans="1:16" ht="38.25">
      <c r="A64" s="383">
        <v>51</v>
      </c>
      <c r="B64" s="893">
        <v>4</v>
      </c>
      <c r="C64" s="931" t="s">
        <v>688</v>
      </c>
      <c r="D64" s="931" t="s">
        <v>689</v>
      </c>
      <c r="E64" s="839">
        <v>64.59</v>
      </c>
      <c r="F64" s="839">
        <v>55.15</v>
      </c>
      <c r="G64" s="839"/>
      <c r="H64" s="839">
        <v>4.95</v>
      </c>
      <c r="I64" s="839">
        <v>4.49</v>
      </c>
      <c r="J64" s="853">
        <f t="shared" si="0"/>
        <v>64.59</v>
      </c>
      <c r="K64" s="843">
        <v>55.15</v>
      </c>
      <c r="L64" s="843"/>
      <c r="M64" s="843">
        <v>4.95</v>
      </c>
      <c r="N64" s="843">
        <v>4.49</v>
      </c>
      <c r="O64" s="926"/>
      <c r="P64" s="927" t="s">
        <v>673</v>
      </c>
    </row>
    <row r="65" spans="1:16" ht="51">
      <c r="A65" s="383">
        <v>52</v>
      </c>
      <c r="B65" s="893">
        <v>2</v>
      </c>
      <c r="C65" s="931" t="s">
        <v>690</v>
      </c>
      <c r="D65" s="931" t="s">
        <v>691</v>
      </c>
      <c r="E65" s="841">
        <v>20.81</v>
      </c>
      <c r="F65" s="839">
        <v>17.26</v>
      </c>
      <c r="G65" s="839"/>
      <c r="H65" s="839">
        <v>2.85</v>
      </c>
      <c r="I65" s="839">
        <v>0.7</v>
      </c>
      <c r="J65" s="853">
        <f t="shared" si="0"/>
        <v>20.810000000000002</v>
      </c>
      <c r="K65" s="843">
        <v>17.26</v>
      </c>
      <c r="L65" s="843"/>
      <c r="M65" s="843">
        <v>2.85</v>
      </c>
      <c r="N65" s="843">
        <v>0.7</v>
      </c>
      <c r="O65" s="926"/>
      <c r="P65" s="927" t="s">
        <v>673</v>
      </c>
    </row>
    <row r="66" spans="1:16" ht="51">
      <c r="A66" s="383">
        <v>53</v>
      </c>
      <c r="B66" s="893">
        <v>4</v>
      </c>
      <c r="C66" s="931" t="s">
        <v>692</v>
      </c>
      <c r="D66" s="931" t="s">
        <v>693</v>
      </c>
      <c r="E66" s="841">
        <v>66.59</v>
      </c>
      <c r="F66" s="841">
        <v>59.69</v>
      </c>
      <c r="G66" s="841"/>
      <c r="H66" s="839">
        <v>2.06</v>
      </c>
      <c r="I66" s="841">
        <v>4.84</v>
      </c>
      <c r="J66" s="853">
        <f t="shared" si="0"/>
        <v>66.59</v>
      </c>
      <c r="K66" s="949">
        <v>59.69</v>
      </c>
      <c r="L66" s="949"/>
      <c r="M66" s="949">
        <v>2.06</v>
      </c>
      <c r="N66" s="949">
        <v>4.84</v>
      </c>
      <c r="O66" s="932"/>
      <c r="P66" s="927" t="s">
        <v>673</v>
      </c>
    </row>
    <row r="67" spans="1:16" ht="46.5" customHeight="1">
      <c r="A67" s="383">
        <v>54</v>
      </c>
      <c r="B67" s="893">
        <v>3</v>
      </c>
      <c r="C67" s="931" t="s">
        <v>694</v>
      </c>
      <c r="D67" s="931" t="s">
        <v>695</v>
      </c>
      <c r="E67" s="839">
        <v>58.44</v>
      </c>
      <c r="F67" s="839">
        <v>54.05</v>
      </c>
      <c r="G67" s="839"/>
      <c r="H67" s="839">
        <v>2.19</v>
      </c>
      <c r="I67" s="839">
        <v>2.19</v>
      </c>
      <c r="J67" s="853">
        <f t="shared" si="0"/>
        <v>58.43</v>
      </c>
      <c r="K67" s="843">
        <v>54.05</v>
      </c>
      <c r="L67" s="843"/>
      <c r="M67" s="843">
        <v>2.19</v>
      </c>
      <c r="N67" s="843">
        <v>2.19</v>
      </c>
      <c r="O67" s="945"/>
      <c r="P67" s="927" t="s">
        <v>673</v>
      </c>
    </row>
    <row r="68" spans="1:16" ht="69" customHeight="1">
      <c r="A68" s="383">
        <v>55</v>
      </c>
      <c r="B68" s="893">
        <v>3</v>
      </c>
      <c r="C68" s="931" t="s">
        <v>696</v>
      </c>
      <c r="D68" s="931" t="s">
        <v>697</v>
      </c>
      <c r="E68" s="946">
        <v>92.88</v>
      </c>
      <c r="F68" s="947">
        <v>63.16</v>
      </c>
      <c r="G68" s="839">
        <v>11.15</v>
      </c>
      <c r="H68" s="839"/>
      <c r="I68" s="839">
        <v>18.58</v>
      </c>
      <c r="J68" s="853">
        <f>N68+M68+L68+K68</f>
        <v>51.06</v>
      </c>
      <c r="K68" s="843">
        <v>34.73</v>
      </c>
      <c r="L68" s="843">
        <v>6.12</v>
      </c>
      <c r="M68" s="843"/>
      <c r="N68" s="843">
        <v>10.21</v>
      </c>
      <c r="O68" s="843"/>
      <c r="P68" s="927" t="s">
        <v>698</v>
      </c>
    </row>
    <row r="69" spans="1:16" ht="39">
      <c r="A69" s="383">
        <v>56</v>
      </c>
      <c r="B69" s="934">
        <v>6</v>
      </c>
      <c r="C69" s="931" t="s">
        <v>699</v>
      </c>
      <c r="D69" s="931" t="s">
        <v>700</v>
      </c>
      <c r="E69" s="946">
        <v>102.28</v>
      </c>
      <c r="F69" s="839">
        <v>69.35</v>
      </c>
      <c r="G69" s="839">
        <v>12.24</v>
      </c>
      <c r="H69" s="947">
        <v>4.33</v>
      </c>
      <c r="I69" s="839">
        <v>16.37</v>
      </c>
      <c r="J69" s="853">
        <f>N69+M69+L69+K69</f>
        <v>38.34</v>
      </c>
      <c r="K69" s="843">
        <v>25.91</v>
      </c>
      <c r="L69" s="843">
        <v>4.57</v>
      </c>
      <c r="M69" s="843">
        <v>1.33</v>
      </c>
      <c r="N69" s="843">
        <v>6.53</v>
      </c>
      <c r="O69" s="948"/>
      <c r="P69" s="927" t="s">
        <v>698</v>
      </c>
    </row>
    <row r="70" spans="1:16" ht="38.25">
      <c r="A70" s="383">
        <v>57</v>
      </c>
      <c r="B70" s="893">
        <v>4</v>
      </c>
      <c r="C70" s="931" t="s">
        <v>701</v>
      </c>
      <c r="D70" s="931" t="s">
        <v>702</v>
      </c>
      <c r="E70" s="941">
        <v>107.51</v>
      </c>
      <c r="F70" s="942">
        <v>72.25</v>
      </c>
      <c r="G70" s="942">
        <v>12.75</v>
      </c>
      <c r="H70" s="942">
        <v>4.47</v>
      </c>
      <c r="I70" s="942">
        <v>18.04</v>
      </c>
      <c r="J70" s="853">
        <f>N70+M70+L70+K70</f>
        <v>54.34</v>
      </c>
      <c r="K70" s="943">
        <v>21.75</v>
      </c>
      <c r="L70" s="943">
        <v>10.66</v>
      </c>
      <c r="M70" s="943">
        <v>3.89</v>
      </c>
      <c r="N70" s="944">
        <v>18.04</v>
      </c>
      <c r="O70" s="944"/>
      <c r="P70" s="927" t="s">
        <v>698</v>
      </c>
    </row>
    <row r="71" spans="1:16" ht="127.5">
      <c r="A71" s="383">
        <v>58</v>
      </c>
      <c r="B71" s="845">
        <v>4</v>
      </c>
      <c r="C71" s="860" t="s">
        <v>703</v>
      </c>
      <c r="D71" s="931" t="s">
        <v>704</v>
      </c>
      <c r="E71" s="941">
        <v>295</v>
      </c>
      <c r="F71" s="942">
        <v>251</v>
      </c>
      <c r="G71" s="942"/>
      <c r="H71" s="942"/>
      <c r="I71" s="942">
        <v>44.31</v>
      </c>
      <c r="J71" s="853">
        <v>100</v>
      </c>
      <c r="K71" s="943">
        <v>85</v>
      </c>
      <c r="L71" s="943"/>
      <c r="M71" s="943"/>
      <c r="N71" s="944">
        <v>15</v>
      </c>
      <c r="O71" s="944"/>
      <c r="P71" s="927" t="s">
        <v>705</v>
      </c>
    </row>
    <row r="72" spans="1:16" ht="126.75" customHeight="1">
      <c r="A72" s="383">
        <v>59</v>
      </c>
      <c r="B72" s="845">
        <v>3</v>
      </c>
      <c r="C72" s="860" t="s">
        <v>706</v>
      </c>
      <c r="D72" s="860" t="s">
        <v>707</v>
      </c>
      <c r="E72" s="935">
        <v>72.4</v>
      </c>
      <c r="F72" s="935">
        <v>65.16</v>
      </c>
      <c r="G72" s="936"/>
      <c r="H72" s="936">
        <v>2.24</v>
      </c>
      <c r="I72" s="935">
        <v>5</v>
      </c>
      <c r="J72" s="876">
        <v>58.37</v>
      </c>
      <c r="K72" s="876">
        <v>52.53</v>
      </c>
      <c r="L72" s="877"/>
      <c r="M72" s="877">
        <v>1.81</v>
      </c>
      <c r="N72" s="876">
        <v>4.03</v>
      </c>
      <c r="O72" s="876"/>
      <c r="P72" s="927" t="s">
        <v>768</v>
      </c>
    </row>
    <row r="73" spans="1:16" ht="89.25">
      <c r="A73" s="383">
        <v>60</v>
      </c>
      <c r="B73" s="845">
        <v>5</v>
      </c>
      <c r="C73" s="860" t="s">
        <v>708</v>
      </c>
      <c r="D73" s="860" t="s">
        <v>709</v>
      </c>
      <c r="E73" s="916">
        <v>611.03</v>
      </c>
      <c r="F73" s="916">
        <v>450</v>
      </c>
      <c r="G73" s="937"/>
      <c r="H73" s="937"/>
      <c r="I73" s="916">
        <v>161.03</v>
      </c>
      <c r="J73" s="853">
        <v>152.76</v>
      </c>
      <c r="K73" s="853">
        <v>112.5</v>
      </c>
      <c r="L73" s="854"/>
      <c r="M73" s="854"/>
      <c r="N73" s="853">
        <v>40.26</v>
      </c>
      <c r="O73" s="853"/>
      <c r="P73" s="927" t="s">
        <v>710</v>
      </c>
    </row>
    <row r="74" spans="1:16" ht="74.25" customHeight="1">
      <c r="A74" s="383">
        <v>61</v>
      </c>
      <c r="B74" s="845">
        <v>3</v>
      </c>
      <c r="C74" s="860" t="s">
        <v>711</v>
      </c>
      <c r="D74" s="860" t="s">
        <v>712</v>
      </c>
      <c r="E74" s="916">
        <v>40</v>
      </c>
      <c r="F74" s="916">
        <v>36</v>
      </c>
      <c r="G74" s="937"/>
      <c r="H74" s="937"/>
      <c r="I74" s="916">
        <v>4</v>
      </c>
      <c r="J74" s="853">
        <v>40</v>
      </c>
      <c r="K74" s="853">
        <v>36</v>
      </c>
      <c r="L74" s="854"/>
      <c r="M74" s="854"/>
      <c r="N74" s="853">
        <v>4</v>
      </c>
      <c r="O74" s="853"/>
      <c r="P74" s="927" t="s">
        <v>769</v>
      </c>
    </row>
    <row r="75" spans="1:16" ht="49.5" customHeight="1">
      <c r="A75" s="383">
        <v>62</v>
      </c>
      <c r="B75" s="845">
        <v>3</v>
      </c>
      <c r="C75" s="860" t="s">
        <v>711</v>
      </c>
      <c r="D75" s="860" t="s">
        <v>713</v>
      </c>
      <c r="E75" s="916">
        <v>135.18</v>
      </c>
      <c r="F75" s="916">
        <v>121.65</v>
      </c>
      <c r="G75" s="937"/>
      <c r="H75" s="937">
        <v>13.52</v>
      </c>
      <c r="I75" s="916">
        <v>5</v>
      </c>
      <c r="J75" s="853">
        <v>135.18</v>
      </c>
      <c r="K75" s="853">
        <v>121.65</v>
      </c>
      <c r="L75" s="854"/>
      <c r="M75" s="854">
        <v>13.52</v>
      </c>
      <c r="N75" s="853">
        <v>5</v>
      </c>
      <c r="O75" s="853"/>
      <c r="P75" s="927" t="s">
        <v>714</v>
      </c>
    </row>
    <row r="76" spans="1:16" ht="12.75">
      <c r="A76" s="383"/>
      <c r="B76" s="938"/>
      <c r="C76" s="1106" t="s">
        <v>715</v>
      </c>
      <c r="D76" s="1106"/>
      <c r="E76" s="1106"/>
      <c r="F76" s="1106"/>
      <c r="G76" s="1106"/>
      <c r="H76" s="1106"/>
      <c r="I76" s="1107"/>
      <c r="J76" s="939">
        <f aca="true" t="shared" si="1" ref="J76:O76">SUM(J14:J75)</f>
        <v>4538.09936</v>
      </c>
      <c r="K76" s="939">
        <f t="shared" si="1"/>
        <v>2708.3180000000007</v>
      </c>
      <c r="L76" s="939">
        <f t="shared" si="1"/>
        <v>890.7704640000001</v>
      </c>
      <c r="M76" s="939">
        <f t="shared" si="1"/>
        <v>195.86163599999998</v>
      </c>
      <c r="N76" s="939">
        <f t="shared" si="1"/>
        <v>681.10206</v>
      </c>
      <c r="O76" s="939">
        <f t="shared" si="1"/>
        <v>92.1212</v>
      </c>
      <c r="P76" s="939"/>
    </row>
  </sheetData>
  <sheetProtection/>
  <mergeCells count="14">
    <mergeCell ref="B6:G7"/>
    <mergeCell ref="A11:A13"/>
    <mergeCell ref="B11:B13"/>
    <mergeCell ref="C11:C13"/>
    <mergeCell ref="D11:D13"/>
    <mergeCell ref="E11:E13"/>
    <mergeCell ref="P12:P13"/>
    <mergeCell ref="C76:I76"/>
    <mergeCell ref="J11:O11"/>
    <mergeCell ref="F12:F13"/>
    <mergeCell ref="G12:G13"/>
    <mergeCell ref="H12:H13"/>
    <mergeCell ref="I12:I13"/>
    <mergeCell ref="J12:O12"/>
  </mergeCells>
  <printOptions/>
  <pageMargins left="0.75" right="0.75"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Reda Dudienė</cp:lastModifiedBy>
  <cp:lastPrinted>2021-01-26T08:41:13Z</cp:lastPrinted>
  <dcterms:created xsi:type="dcterms:W3CDTF">2013-02-05T08:01:03Z</dcterms:created>
  <dcterms:modified xsi:type="dcterms:W3CDTF">2021-02-09T17:33:52Z</dcterms:modified>
  <cp:category/>
  <cp:version/>
  <cp:contentType/>
  <cp:contentStatus/>
</cp:coreProperties>
</file>