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9"/>
  </bookViews>
  <sheets>
    <sheet name="1 priedas" sheetId="1" r:id="rId1"/>
    <sheet name="2 priedas" sheetId="2" r:id="rId2"/>
    <sheet name="3 priedas" sheetId="4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7 priedas" sheetId="7" r:id="rId8"/>
    <sheet name="8 priedas" sheetId="3" r:id="rId9"/>
    <sheet name="9 priedas" sheetId="19" r:id="rId10"/>
  </sheets>
  <definedNames>
    <definedName name="OLE_LINK2" localSheetId="0">'1 priedas'!#REF!</definedName>
    <definedName name="_xlnm.Print_Titles" localSheetId="0">'1 priedas'!#REF!</definedName>
    <definedName name="_xlnm.Print_Titles" localSheetId="1">'2 priedas'!#REF!</definedName>
    <definedName name="_xlnm.Print_Titles" localSheetId="2">'3 priedas'!$7:$8</definedName>
    <definedName name="_xlnm.Print_Titles" localSheetId="4">'4 priedas'!$12:$13</definedName>
    <definedName name="_xlnm.Print_Titles" localSheetId="5">'5 priedas'!$12:$13</definedName>
    <definedName name="_xlnm.Print_Titles" localSheetId="3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G57" i="7" l="1"/>
  <c r="E15" i="20" l="1"/>
  <c r="E14" i="20" s="1"/>
  <c r="F15" i="20"/>
  <c r="D15" i="20" s="1"/>
  <c r="C16" i="20"/>
  <c r="D16" i="20"/>
  <c r="C17" i="20"/>
  <c r="D17" i="20"/>
  <c r="E18" i="20"/>
  <c r="F18" i="20"/>
  <c r="G18" i="20"/>
  <c r="G14" i="20" s="1"/>
  <c r="H18" i="20"/>
  <c r="H14" i="20" s="1"/>
  <c r="C19" i="20"/>
  <c r="C18" i="20" s="1"/>
  <c r="D19" i="20"/>
  <c r="D18" i="20" s="1"/>
  <c r="C20" i="20"/>
  <c r="C21" i="20"/>
  <c r="C22" i="20"/>
  <c r="D22" i="20"/>
  <c r="G23" i="20"/>
  <c r="C23" i="20" s="1"/>
  <c r="C24" i="20"/>
  <c r="E25" i="20"/>
  <c r="C25" i="20" s="1"/>
  <c r="G25" i="20"/>
  <c r="K25" i="20"/>
  <c r="K14" i="20" s="1"/>
  <c r="K217" i="20" s="1"/>
  <c r="C26" i="20"/>
  <c r="C27" i="20"/>
  <c r="C28" i="20"/>
  <c r="E29" i="20"/>
  <c r="C29" i="20" s="1"/>
  <c r="C30" i="20"/>
  <c r="C31" i="20"/>
  <c r="C32" i="20"/>
  <c r="E33" i="20"/>
  <c r="C33" i="20" s="1"/>
  <c r="C34" i="20"/>
  <c r="C35" i="20"/>
  <c r="E36" i="20"/>
  <c r="C36" i="20" s="1"/>
  <c r="C37" i="20"/>
  <c r="C38" i="20"/>
  <c r="C39" i="20"/>
  <c r="D39" i="20"/>
  <c r="C40" i="20"/>
  <c r="C41" i="20"/>
  <c r="C42" i="20"/>
  <c r="C43" i="20"/>
  <c r="C44" i="20"/>
  <c r="C45" i="20"/>
  <c r="C46" i="20"/>
  <c r="C47" i="20"/>
  <c r="C48" i="20"/>
  <c r="C49" i="20"/>
  <c r="F50" i="20"/>
  <c r="D50" i="20" s="1"/>
  <c r="K50" i="20"/>
  <c r="L50" i="20"/>
  <c r="E51" i="20"/>
  <c r="E50" i="20" s="1"/>
  <c r="G51" i="20"/>
  <c r="G50" i="20" s="1"/>
  <c r="H51" i="20"/>
  <c r="H50" i="20" s="1"/>
  <c r="I51" i="20"/>
  <c r="I50" i="20" s="1"/>
  <c r="I217" i="20" s="1"/>
  <c r="J51" i="20"/>
  <c r="J50" i="20" s="1"/>
  <c r="J217" i="20" s="1"/>
  <c r="C52" i="20"/>
  <c r="D52" i="20"/>
  <c r="C53" i="20"/>
  <c r="D53" i="20"/>
  <c r="C54" i="20"/>
  <c r="C55" i="20"/>
  <c r="C56" i="20"/>
  <c r="C57" i="20"/>
  <c r="C58" i="20"/>
  <c r="C59" i="20"/>
  <c r="C60" i="20"/>
  <c r="C61" i="20"/>
  <c r="C62" i="20"/>
  <c r="C63" i="20"/>
  <c r="C64" i="20"/>
  <c r="D64" i="20"/>
  <c r="C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C98" i="20"/>
  <c r="C99" i="20"/>
  <c r="C100" i="20"/>
  <c r="C101" i="20"/>
  <c r="F102" i="20"/>
  <c r="D102" i="20" s="1"/>
  <c r="G102" i="20"/>
  <c r="K102" i="20"/>
  <c r="L102" i="20"/>
  <c r="E103" i="20"/>
  <c r="C103" i="20" s="1"/>
  <c r="C104" i="20"/>
  <c r="C105" i="20"/>
  <c r="C106" i="20"/>
  <c r="C107" i="20"/>
  <c r="C108" i="20"/>
  <c r="C109" i="20"/>
  <c r="E110" i="20"/>
  <c r="C110" i="20" s="1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D122" i="20"/>
  <c r="C123" i="20"/>
  <c r="D123" i="20"/>
  <c r="C124" i="20"/>
  <c r="D124" i="20"/>
  <c r="C125" i="20"/>
  <c r="C126" i="20"/>
  <c r="D126" i="20"/>
  <c r="C127" i="20"/>
  <c r="D127" i="20"/>
  <c r="C128" i="20"/>
  <c r="C129" i="20"/>
  <c r="C130" i="20"/>
  <c r="C131" i="20"/>
  <c r="C132" i="20"/>
  <c r="C133" i="20"/>
  <c r="C134" i="20"/>
  <c r="C135" i="20"/>
  <c r="D135" i="20"/>
  <c r="C136" i="20"/>
  <c r="D136" i="20"/>
  <c r="K137" i="20"/>
  <c r="L137" i="20"/>
  <c r="E138" i="20"/>
  <c r="E137" i="20" s="1"/>
  <c r="G138" i="20"/>
  <c r="G137" i="20" s="1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E158" i="20"/>
  <c r="C158" i="20" s="1"/>
  <c r="F158" i="20"/>
  <c r="F137" i="20" s="1"/>
  <c r="G158" i="20"/>
  <c r="H158" i="20"/>
  <c r="H137" i="20" s="1"/>
  <c r="E159" i="20"/>
  <c r="C159" i="20" s="1"/>
  <c r="F159" i="20"/>
  <c r="D159" i="20" s="1"/>
  <c r="G159" i="20"/>
  <c r="H159" i="20"/>
  <c r="C160" i="20"/>
  <c r="C161" i="20"/>
  <c r="C162" i="20"/>
  <c r="C163" i="20"/>
  <c r="C164" i="20"/>
  <c r="C165" i="20"/>
  <c r="C166" i="20"/>
  <c r="C167" i="20"/>
  <c r="C168" i="20"/>
  <c r="C169" i="20"/>
  <c r="G170" i="20"/>
  <c r="C170" i="20" s="1"/>
  <c r="H170" i="20"/>
  <c r="D170" i="20" s="1"/>
  <c r="C171" i="20"/>
  <c r="D171" i="20"/>
  <c r="C172" i="20"/>
  <c r="E172" i="20"/>
  <c r="C173" i="20"/>
  <c r="C174" i="20"/>
  <c r="C175" i="20"/>
  <c r="G176" i="20"/>
  <c r="C176" i="20" s="1"/>
  <c r="C177" i="20"/>
  <c r="C178" i="20"/>
  <c r="D178" i="20"/>
  <c r="K179" i="20"/>
  <c r="E180" i="20"/>
  <c r="E179" i="20" s="1"/>
  <c r="G180" i="20"/>
  <c r="G179" i="20" s="1"/>
  <c r="C181" i="20"/>
  <c r="C180" i="20" s="1"/>
  <c r="C182" i="20"/>
  <c r="C183" i="20"/>
  <c r="C184" i="20"/>
  <c r="C185" i="20"/>
  <c r="C186" i="20"/>
  <c r="C187" i="20"/>
  <c r="C188" i="20"/>
  <c r="E189" i="20"/>
  <c r="C189" i="20" s="1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E204" i="20"/>
  <c r="E203" i="20" s="1"/>
  <c r="C203" i="20" s="1"/>
  <c r="C205" i="20"/>
  <c r="E206" i="20"/>
  <c r="C206" i="20" s="1"/>
  <c r="G206" i="20"/>
  <c r="G203" i="20" s="1"/>
  <c r="C207" i="20"/>
  <c r="C208" i="20"/>
  <c r="C209" i="20"/>
  <c r="E210" i="20"/>
  <c r="C210" i="20" s="1"/>
  <c r="C211" i="20"/>
  <c r="C212" i="20"/>
  <c r="C213" i="20"/>
  <c r="E214" i="20"/>
  <c r="C214" i="20" s="1"/>
  <c r="C215" i="20"/>
  <c r="C216" i="20"/>
  <c r="L217" i="20"/>
  <c r="D137" i="20" l="1"/>
  <c r="C137" i="20"/>
  <c r="C50" i="20"/>
  <c r="H217" i="20"/>
  <c r="C179" i="20"/>
  <c r="G217" i="20"/>
  <c r="C14" i="20"/>
  <c r="C204" i="20"/>
  <c r="C138" i="20"/>
  <c r="E102" i="20"/>
  <c r="C102" i="20" s="1"/>
  <c r="D51" i="20"/>
  <c r="C15" i="20"/>
  <c r="F14" i="20"/>
  <c r="C51" i="20"/>
  <c r="E90" i="8"/>
  <c r="F217" i="20" l="1"/>
  <c r="D14" i="20"/>
  <c r="D217" i="20" s="1"/>
  <c r="E217" i="20"/>
  <c r="C217" i="20"/>
  <c r="O60" i="3"/>
  <c r="N60" i="3"/>
  <c r="M60" i="3"/>
  <c r="L60" i="3"/>
  <c r="K60" i="3"/>
  <c r="I60" i="3"/>
  <c r="H60" i="3"/>
  <c r="G60" i="3"/>
  <c r="F60" i="3"/>
  <c r="E59" i="3"/>
  <c r="J58" i="3"/>
  <c r="E58" i="3"/>
  <c r="J57" i="3"/>
  <c r="E57" i="3"/>
  <c r="J56" i="3"/>
  <c r="E56" i="3"/>
  <c r="J55" i="3"/>
  <c r="E55" i="3"/>
  <c r="J54" i="3"/>
  <c r="E54" i="3"/>
  <c r="J53" i="3"/>
  <c r="E53" i="3"/>
  <c r="J52" i="3"/>
  <c r="E52" i="3"/>
  <c r="J51" i="3"/>
  <c r="E51" i="3"/>
  <c r="J50" i="3"/>
  <c r="E50" i="3"/>
  <c r="J49" i="3"/>
  <c r="E49" i="3"/>
  <c r="J48" i="3"/>
  <c r="E48" i="3"/>
  <c r="J47" i="3"/>
  <c r="E47" i="3"/>
  <c r="J46" i="3"/>
  <c r="E46" i="3"/>
  <c r="J45" i="3"/>
  <c r="E45" i="3"/>
  <c r="J44" i="3"/>
  <c r="E44" i="3"/>
  <c r="J43" i="3"/>
  <c r="E43" i="3"/>
  <c r="J42" i="3"/>
  <c r="J41" i="3"/>
  <c r="E41" i="3"/>
  <c r="J40" i="3"/>
  <c r="E40" i="3"/>
  <c r="J39" i="3"/>
  <c r="E39" i="3"/>
  <c r="J38" i="3"/>
  <c r="E38" i="3"/>
  <c r="J37" i="3"/>
  <c r="E37" i="3"/>
  <c r="K36" i="3"/>
  <c r="J36" i="3"/>
  <c r="E36" i="3"/>
  <c r="J35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J60" i="3" s="1"/>
  <c r="E15" i="3"/>
  <c r="E60" i="3" s="1"/>
  <c r="F90" i="8" l="1"/>
  <c r="F91" i="8" s="1"/>
  <c r="G54" i="14"/>
  <c r="D26" i="1"/>
  <c r="C52" i="2"/>
  <c r="E63" i="14" l="1"/>
  <c r="I167" i="14" l="1"/>
  <c r="J84" i="14" l="1"/>
  <c r="I84" i="14"/>
  <c r="F103" i="14"/>
  <c r="E103" i="14"/>
  <c r="E42" i="14"/>
  <c r="E43" i="14"/>
  <c r="E80" i="8"/>
  <c r="C41" i="2"/>
  <c r="E22" i="14" l="1"/>
  <c r="D19" i="1" l="1"/>
  <c r="E35" i="8" l="1"/>
  <c r="E29" i="8"/>
  <c r="E25" i="8"/>
  <c r="F18" i="8"/>
  <c r="F62" i="8" s="1"/>
  <c r="E18" i="8"/>
  <c r="C60" i="2"/>
  <c r="C50" i="2"/>
  <c r="C40" i="2"/>
  <c r="C37" i="2"/>
  <c r="C35" i="2"/>
  <c r="C33" i="2"/>
  <c r="C31" i="2"/>
  <c r="C26" i="2"/>
  <c r="C23" i="2"/>
  <c r="C15" i="2"/>
  <c r="C11" i="2"/>
  <c r="C7" i="2"/>
  <c r="C39" i="2" s="1"/>
  <c r="D48" i="1"/>
  <c r="D43" i="1"/>
  <c r="D42" i="1"/>
  <c r="D38" i="1"/>
  <c r="D21" i="1"/>
  <c r="D17" i="1"/>
  <c r="D13" i="1"/>
  <c r="D11" i="1"/>
  <c r="D10" i="1" s="1"/>
  <c r="E62" i="8" l="1"/>
  <c r="E91" i="8" s="1"/>
  <c r="C63" i="2"/>
  <c r="D54" i="1"/>
  <c r="D60" i="1" s="1"/>
  <c r="E56" i="14"/>
  <c r="E53" i="14"/>
  <c r="C55" i="7" l="1"/>
  <c r="G105" i="14" l="1"/>
  <c r="E116" i="14"/>
  <c r="I45" i="14" l="1"/>
  <c r="G45" i="14"/>
  <c r="G17" i="14"/>
  <c r="E115" i="14"/>
  <c r="I80" i="14"/>
  <c r="E82" i="14"/>
  <c r="I24" i="14" l="1"/>
  <c r="G24" i="14"/>
  <c r="E41" i="14"/>
  <c r="E44" i="14"/>
  <c r="N136" i="14"/>
  <c r="I54" i="14"/>
  <c r="E110" i="14"/>
  <c r="E109" i="14"/>
  <c r="G84" i="14"/>
  <c r="E104" i="14"/>
  <c r="E102" i="14"/>
  <c r="G64" i="14"/>
  <c r="E67" i="14"/>
  <c r="G32" i="19" l="1"/>
  <c r="F147" i="14" l="1"/>
  <c r="E147" i="14"/>
  <c r="F146" i="14"/>
  <c r="E146" i="14"/>
  <c r="F32" i="19"/>
  <c r="J167" i="14" l="1"/>
  <c r="E51" i="7"/>
  <c r="E79" i="14"/>
  <c r="G77" i="14"/>
  <c r="E53" i="7"/>
  <c r="C27" i="4"/>
  <c r="F125" i="14"/>
  <c r="F122" i="14"/>
  <c r="G80" i="14"/>
  <c r="H17" i="14"/>
  <c r="E58" i="14"/>
  <c r="E105" i="14"/>
  <c r="E101" i="14"/>
  <c r="E100" i="14"/>
  <c r="E99" i="14"/>
  <c r="E78" i="14"/>
  <c r="E62" i="14"/>
  <c r="E125" i="14"/>
  <c r="E57" i="14"/>
  <c r="F56" i="4"/>
  <c r="E56" i="4"/>
  <c r="D56" i="4"/>
  <c r="C51" i="4"/>
  <c r="C45" i="4"/>
  <c r="C41" i="4"/>
  <c r="F152" i="14"/>
  <c r="E152" i="14"/>
  <c r="F162" i="14"/>
  <c r="E162" i="14"/>
  <c r="F156" i="14"/>
  <c r="E156" i="14"/>
  <c r="L84" i="14"/>
  <c r="L136" i="14" s="1"/>
  <c r="K84" i="14"/>
  <c r="K136" i="14" s="1"/>
  <c r="E87" i="14"/>
  <c r="H167" i="14"/>
  <c r="G167" i="14"/>
  <c r="D55" i="7"/>
  <c r="E32" i="14"/>
  <c r="I17" i="14"/>
  <c r="I136" i="14" s="1"/>
  <c r="E112" i="14"/>
  <c r="E98" i="14"/>
  <c r="E96" i="14"/>
  <c r="E95" i="14"/>
  <c r="E94" i="14"/>
  <c r="E73" i="14"/>
  <c r="H14" i="14"/>
  <c r="G14" i="14"/>
  <c r="E50" i="14"/>
  <c r="F15" i="14"/>
  <c r="E32" i="19"/>
  <c r="D32" i="19"/>
  <c r="M167" i="14"/>
  <c r="E106" i="14"/>
  <c r="E107" i="14"/>
  <c r="E108" i="14"/>
  <c r="E111" i="14"/>
  <c r="E113" i="14"/>
  <c r="E114" i="14"/>
  <c r="C10" i="4"/>
  <c r="M45" i="14"/>
  <c r="C55" i="4"/>
  <c r="C54" i="4"/>
  <c r="C53" i="4"/>
  <c r="C52" i="4"/>
  <c r="C50" i="4"/>
  <c r="C49" i="4"/>
  <c r="C48" i="4"/>
  <c r="C47" i="4"/>
  <c r="C46" i="4"/>
  <c r="C44" i="4"/>
  <c r="C43" i="4"/>
  <c r="C42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E40" i="14"/>
  <c r="G68" i="14"/>
  <c r="E64" i="14"/>
  <c r="F124" i="14"/>
  <c r="E124" i="14"/>
  <c r="E93" i="14"/>
  <c r="E51" i="14"/>
  <c r="E39" i="14"/>
  <c r="E38" i="14"/>
  <c r="E55" i="14"/>
  <c r="F89" i="14"/>
  <c r="N167" i="14"/>
  <c r="E15" i="14"/>
  <c r="E75" i="14"/>
  <c r="E74" i="14"/>
  <c r="E37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66" i="14"/>
  <c r="E166" i="14"/>
  <c r="F165" i="14"/>
  <c r="E165" i="14"/>
  <c r="F164" i="14"/>
  <c r="E164" i="14"/>
  <c r="F163" i="14"/>
  <c r="E163" i="14"/>
  <c r="F161" i="14"/>
  <c r="E161" i="14"/>
  <c r="F160" i="14"/>
  <c r="E160" i="14"/>
  <c r="F159" i="14"/>
  <c r="E159" i="14"/>
  <c r="F158" i="14"/>
  <c r="E158" i="14"/>
  <c r="F157" i="14"/>
  <c r="E157" i="14"/>
  <c r="F155" i="14"/>
  <c r="E155" i="14"/>
  <c r="F154" i="14"/>
  <c r="E154" i="14"/>
  <c r="F153" i="14"/>
  <c r="E153" i="14"/>
  <c r="F151" i="14"/>
  <c r="E151" i="14"/>
  <c r="F150" i="14"/>
  <c r="E150" i="14"/>
  <c r="F149" i="14"/>
  <c r="E149" i="14"/>
  <c r="F148" i="14"/>
  <c r="E148" i="14"/>
  <c r="F145" i="14"/>
  <c r="E145" i="14"/>
  <c r="F144" i="14"/>
  <c r="E144" i="14"/>
  <c r="F143" i="14"/>
  <c r="E143" i="14"/>
  <c r="F142" i="14"/>
  <c r="E142" i="14"/>
  <c r="F141" i="14"/>
  <c r="E141" i="14"/>
  <c r="F140" i="14"/>
  <c r="E140" i="14"/>
  <c r="F139" i="14"/>
  <c r="E139" i="14"/>
  <c r="F138" i="14"/>
  <c r="E138" i="14"/>
  <c r="F137" i="14"/>
  <c r="E137" i="14"/>
  <c r="E135" i="14"/>
  <c r="E134" i="14"/>
  <c r="E133" i="14"/>
  <c r="E132" i="14"/>
  <c r="E129" i="14"/>
  <c r="E128" i="14"/>
  <c r="E127" i="14"/>
  <c r="E126" i="14"/>
  <c r="F123" i="14"/>
  <c r="E123" i="14"/>
  <c r="E122" i="14"/>
  <c r="F121" i="14"/>
  <c r="E121" i="14"/>
  <c r="F120" i="14"/>
  <c r="E120" i="14"/>
  <c r="F119" i="14"/>
  <c r="E119" i="14"/>
  <c r="F118" i="14"/>
  <c r="E118" i="14"/>
  <c r="F117" i="14"/>
  <c r="E117" i="14"/>
  <c r="E97" i="14"/>
  <c r="E92" i="14"/>
  <c r="E90" i="14"/>
  <c r="E89" i="14"/>
  <c r="F88" i="14"/>
  <c r="E88" i="14"/>
  <c r="E86" i="14"/>
  <c r="E85" i="14"/>
  <c r="E83" i="14"/>
  <c r="E81" i="14"/>
  <c r="E76" i="14"/>
  <c r="E72" i="14"/>
  <c r="E71" i="14"/>
  <c r="E70" i="14"/>
  <c r="E69" i="14"/>
  <c r="E66" i="14"/>
  <c r="E65" i="14"/>
  <c r="E61" i="14"/>
  <c r="E60" i="14"/>
  <c r="E59" i="14"/>
  <c r="E52" i="14"/>
  <c r="E49" i="14"/>
  <c r="E48" i="14"/>
  <c r="E47" i="14"/>
  <c r="E46" i="14"/>
  <c r="E36" i="14"/>
  <c r="E35" i="14"/>
  <c r="E34" i="14"/>
  <c r="E33" i="14"/>
  <c r="E31" i="14"/>
  <c r="E30" i="14"/>
  <c r="E29" i="14"/>
  <c r="E28" i="14"/>
  <c r="E27" i="14"/>
  <c r="E26" i="14"/>
  <c r="E25" i="14"/>
  <c r="F23" i="14"/>
  <c r="E23" i="14"/>
  <c r="F21" i="14"/>
  <c r="E21" i="14"/>
  <c r="E20" i="14"/>
  <c r="E19" i="14"/>
  <c r="J17" i="14"/>
  <c r="J136" i="14" s="1"/>
  <c r="F16" i="14"/>
  <c r="E16" i="14"/>
  <c r="E130" i="14"/>
  <c r="E131" i="14"/>
  <c r="E91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8" i="14"/>
  <c r="E24" i="14"/>
  <c r="F18" i="14"/>
  <c r="E55" i="7" l="1"/>
  <c r="E77" i="14"/>
  <c r="G136" i="14"/>
  <c r="F14" i="14"/>
  <c r="H136" i="14"/>
  <c r="F136" i="14" s="1"/>
  <c r="E14" i="14"/>
  <c r="E45" i="14"/>
  <c r="M136" i="14"/>
  <c r="M168" i="14" s="1"/>
  <c r="E80" i="14"/>
  <c r="E17" i="14"/>
  <c r="F84" i="14"/>
  <c r="L167" i="14"/>
  <c r="L168" i="14" s="1"/>
  <c r="E84" i="14"/>
  <c r="E68" i="14"/>
  <c r="C56" i="4"/>
  <c r="E54" i="14"/>
  <c r="J168" i="14"/>
  <c r="I168" i="14"/>
  <c r="F17" i="14"/>
  <c r="H208" i="15"/>
  <c r="O44" i="15"/>
  <c r="O208" i="15" s="1"/>
  <c r="C105" i="15"/>
  <c r="G100" i="15"/>
  <c r="C134" i="15"/>
  <c r="G133" i="15"/>
  <c r="C133" i="15" s="1"/>
  <c r="K167" i="14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68" i="14"/>
  <c r="F167" i="14" l="1"/>
  <c r="H168" i="14"/>
  <c r="F168" i="14" s="1"/>
  <c r="E136" i="14"/>
  <c r="G168" i="14"/>
  <c r="D140" i="15"/>
  <c r="L208" i="15"/>
  <c r="D208" i="15" s="1"/>
  <c r="K168" i="14"/>
  <c r="E167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168" i="14"/>
</calcChain>
</file>

<file path=xl/sharedStrings.xml><?xml version="1.0" encoding="utf-8"?>
<sst xmlns="http://schemas.openxmlformats.org/spreadsheetml/2006/main" count="1273" uniqueCount="766">
  <si>
    <t>Eil.Nr.</t>
  </si>
  <si>
    <t>Priešgaisrinė tarnyba</t>
  </si>
  <si>
    <t>Socialinė parama mokiniams</t>
  </si>
  <si>
    <t>Įstaiga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</si>
  <si>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</si>
  <si>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</si>
  <si>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</si>
  <si>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</si>
  <si>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</si>
  <si>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</si>
  <si>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</si>
  <si>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</si>
  <si>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</si>
  <si>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</si>
  <si>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</si>
  <si>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</si>
  <si>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</si>
  <si>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</si>
  <si>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L/d "Nykštukas"</t>
  </si>
  <si>
    <t>L/d "Pumpurėlis"</t>
  </si>
  <si>
    <t>Juodupės l/d</t>
  </si>
  <si>
    <t>M/d "Ąžuoliukas"</t>
  </si>
  <si>
    <t>L/d "Varpelis"</t>
  </si>
  <si>
    <t>Senamiesčio progimnazija</t>
  </si>
  <si>
    <t>J.Tumo-Vaižganto gimnazija</t>
  </si>
  <si>
    <t>Juodupės gimnazija</t>
  </si>
  <si>
    <t>Kamajų A.Strazdo gimnazija</t>
  </si>
  <si>
    <t>Obelių gimnazija</t>
  </si>
  <si>
    <t>Pandėlio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</si>
  <si>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</si>
  <si>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</si>
  <si>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</si>
  <si>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</si>
  <si>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</si>
  <si>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</si>
  <si>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</si>
  <si>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</si>
  <si>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</si>
  <si>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</si>
  <si>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</si>
  <si>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</si>
  <si>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</si>
  <si>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</si>
  <si>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J.Keliuočio viešoji biblioteka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</si>
  <si>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</si>
  <si>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</si>
  <si>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</si>
  <si>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</si>
  <si>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</si>
  <si>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</si>
  <si>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</si>
  <si>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</si>
  <si>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</si>
  <si>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</si>
  <si>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</si>
  <si>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</si>
  <si>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</si>
  <si>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</si>
  <si>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</si>
  <si>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</si>
  <si>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</si>
  <si>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</si>
  <si>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</si>
  <si>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Administracijos direktoriaus rezervas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</si>
  <si>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</si>
  <si>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</si>
  <si>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</si>
  <si>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</si>
  <si>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</si>
  <si>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</si>
  <si>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</si>
  <si>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</si>
  <si>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</si>
  <si>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</si>
  <si>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Socialinės reabilitacijos paslaugų neįgaliesiems bendruomenėje projektams finansuoti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</si>
  <si>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</si>
  <si>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</si>
  <si>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</si>
  <si>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</si>
  <si>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Lengvatinio keleivių pervežimo išlaidų kompensav.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</si>
  <si>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</si>
  <si>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</si>
  <si>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</si>
  <si>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</si>
  <si>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</si>
  <si>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</si>
  <si>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</si>
  <si>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</si>
  <si>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</si>
  <si>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Paveldosaugos komisijos veiklos programa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</si>
  <si>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</si>
  <si>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</si>
  <si>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</si>
  <si>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</si>
  <si>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</si>
  <si>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Lengvatinis keleivių pervež. išl. kompensavimas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</si>
  <si>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</si>
  <si>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</si>
  <si>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</si>
  <si>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</si>
  <si>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</si>
  <si>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</si>
  <si>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</si>
  <si>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</si>
  <si>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</si>
  <si>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</si>
  <si>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</si>
  <si>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</si>
  <si>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</si>
  <si>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</si>
  <si>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</si>
  <si>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</si>
  <si>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</si>
  <si>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</si>
  <si>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</si>
  <si>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</si>
  <si>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</si>
  <si>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</si>
  <si>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</si>
  <si>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</si>
  <si>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</si>
  <si>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</si>
  <si>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</si>
  <si>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</si>
  <si>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</si>
  <si>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</si>
  <si>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</si>
  <si>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</si>
  <si>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</si>
  <si>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</si>
  <si>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</si>
  <si>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</si>
  <si>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</si>
  <si>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</si>
  <si>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</si>
  <si>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</si>
  <si>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</si>
  <si>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</si>
  <si>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</si>
  <si>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</si>
  <si>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</si>
  <si>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</si>
  <si>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</si>
  <si>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</si>
  <si>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</si>
  <si>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</si>
  <si>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</si>
  <si>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</si>
  <si>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</si>
  <si>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</si>
  <si>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</si>
  <si>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</si>
  <si>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</si>
  <si>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</si>
  <si>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</si>
  <si>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</si>
  <si>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</si>
  <si>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</si>
  <si>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</si>
  <si>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</si>
  <si>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</si>
  <si>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</si>
  <si>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</si>
  <si>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</si>
  <si>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</si>
  <si>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</si>
  <si>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</si>
  <si>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</si>
  <si>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</si>
  <si>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</si>
  <si>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</si>
  <si>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</si>
  <si>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</si>
  <si>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</si>
  <si>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</si>
  <si>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</si>
  <si>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</si>
  <si>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</si>
  <si>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</si>
  <si>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</si>
  <si>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</si>
  <si>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</si>
  <si>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</si>
  <si>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</si>
  <si>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</si>
  <si>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</si>
  <si>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</si>
  <si>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</si>
  <si>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</si>
  <si>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</si>
  <si>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</si>
  <si>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</si>
  <si>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</si>
  <si>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</si>
  <si>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</si>
  <si>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</si>
  <si>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</si>
  <si>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</si>
  <si>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</si>
  <si>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</si>
  <si>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</si>
  <si>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</si>
  <si>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</si>
  <si>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</si>
  <si>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</si>
  <si>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</si>
  <si>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</si>
  <si>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</si>
  <si>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</si>
  <si>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</si>
  <si>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</si>
  <si>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</si>
  <si>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</si>
  <si>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</si>
  <si>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</si>
  <si>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</si>
  <si>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</si>
  <si>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</si>
  <si>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</si>
  <si>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</si>
  <si>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</si>
  <si>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</si>
  <si>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</si>
  <si>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</si>
  <si>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</si>
  <si>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</si>
  <si>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</si>
  <si>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</si>
  <si>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</si>
  <si>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</si>
  <si>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</si>
  <si>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</si>
  <si>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</si>
  <si>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</si>
  <si>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</si>
  <si>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</si>
  <si>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</si>
  <si>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</si>
  <si>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</si>
  <si>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Panemunėlio mokykla-daugiafunkcis centras</t>
  </si>
  <si>
    <t>Mirusių asmenų palaikų ekspertiniams tyrimams nuvežimo išlaidoms</t>
  </si>
  <si>
    <t>Socialinių būstų remontui</t>
  </si>
  <si>
    <t>Rokiškio baseinas</t>
  </si>
  <si>
    <t>tame skaičiuje</t>
  </si>
  <si>
    <t>Tėvų įnašai</t>
  </si>
  <si>
    <t>Pajamos už turto nuomą</t>
  </si>
  <si>
    <t>Kitos atsitiktinės pajamos</t>
  </si>
  <si>
    <t>Viešoji biblioteka</t>
  </si>
  <si>
    <t>Panemunėlio mokykla-daugiafunkcis centras iš viso</t>
  </si>
  <si>
    <t>Planuojama gauti pajamų už teikiamas paslaugas</t>
  </si>
  <si>
    <t>Eil. Nr.</t>
  </si>
  <si>
    <t>Įstaigos pavadinimas</t>
  </si>
  <si>
    <t>Ugdymo procesui organizuoti ir valdyti</t>
  </si>
  <si>
    <t>Švietimo pagalbai</t>
  </si>
  <si>
    <t>Iš viso:</t>
  </si>
  <si>
    <t>Turto valdymo ir ūkio skyrius iš viso</t>
  </si>
  <si>
    <t>Strateginio planavimo, investicijų ir viešųjų pirkimų  skyrius iš viso</t>
  </si>
  <si>
    <t>Statybos ir infrastruktūros plėtros skyrius iš viso</t>
  </si>
  <si>
    <t xml:space="preserve">Turto valdymo ir ūkio skyrius </t>
  </si>
  <si>
    <t xml:space="preserve">       UŽ TEIKIAMAS PASLAUGAS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</si>
  <si>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</si>
  <si>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</si>
  <si>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 xml:space="preserve">    Rokiškio rajono savivaldybės tarybos    </t>
  </si>
  <si>
    <t>Jaunimo politikos įgyvendinimo programa</t>
  </si>
  <si>
    <t>Nuostolių kompensavimas pagal skolos grąžinimo grafiką</t>
  </si>
  <si>
    <t>Religinių pastatų remontui dalinai prisidėti</t>
  </si>
  <si>
    <t>Darželiams, mokykloms - įrangai įsigyti, higienos reikalavimų vykdymui</t>
  </si>
  <si>
    <t>Mokyklinių autobusų remontui</t>
  </si>
  <si>
    <t>Kompiuterinių technologijų atnaujinimui</t>
  </si>
  <si>
    <t>Žemės sklypų kadastrinių matavimų atlikimas ir kitos paslaugos</t>
  </si>
  <si>
    <t>7 priedas</t>
  </si>
  <si>
    <t>Eil.   Nr.</t>
  </si>
  <si>
    <t>Asignavimų valdytojo pavadinimas</t>
  </si>
  <si>
    <t>laisvas lėšų likutis</t>
  </si>
  <si>
    <t>Kamajų A. Strazdo gimn. ikimok. ugd. sk.</t>
  </si>
  <si>
    <t xml:space="preserve">Panemunėlio mokykla-daugiafunkcis centras </t>
  </si>
  <si>
    <t>Architektūros ir paveldosaugos skyrius- aplinkos apsaugos rėmimo spec. programa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</si>
  <si>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</si>
  <si>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</si>
  <si>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</si>
  <si>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</si>
  <si>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</si>
  <si>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</si>
  <si>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</si>
  <si>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</si>
  <si>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</si>
  <si>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Vaikų ir jaunimo socializacija</t>
  </si>
  <si>
    <t>Nusikalstamų veikų prevencijos ir kontrolės programa</t>
  </si>
  <si>
    <t>Panemunėlio mokykla- daugiafunkcis centras</t>
  </si>
  <si>
    <t>Asmenų patalpinimas į stacionarias globos įstaigas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</si>
  <si>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</si>
  <si>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</si>
  <si>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</si>
  <si>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</si>
  <si>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</si>
  <si>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</si>
  <si>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</si>
  <si>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</si>
  <si>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</si>
  <si>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Obelių gimnazijos neformaliojo švietimo skyrius</t>
  </si>
  <si>
    <t>Juodupės gimnazijos neformaliojo švietimo skyrius</t>
  </si>
  <si>
    <t>Mokymosi pasiekimų patikrinimams organizuoti ir vykdyti</t>
  </si>
  <si>
    <t>M/d "Ąžuoliukas" Kavoliškio skyrius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</si>
  <si>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</si>
  <si>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</si>
  <si>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</si>
  <si>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</si>
  <si>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</si>
  <si>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 xml:space="preserve">Pandėlio universalus daugiafunkcis centras </t>
  </si>
  <si>
    <t>Senamiesčio progimnazijos Laibgalių ikimokyklinio ir priešmokyklinio ugdymo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</si>
  <si>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</si>
  <si>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</si>
  <si>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</si>
  <si>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</si>
  <si>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</si>
  <si>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</si>
  <si>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Paskolų aptarnavimas ir grąžinimas</t>
  </si>
  <si>
    <t>Dotacijos grąžinimas</t>
  </si>
  <si>
    <t>Lauko aikštelių ikimokyklinėse įstaigose atnaujinimui ir darbo vietų įvertinimui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</si>
  <si>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</si>
  <si>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</si>
  <si>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</si>
  <si>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</si>
  <si>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</si>
  <si>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</si>
  <si>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</si>
  <si>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</si>
  <si>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</si>
  <si>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</si>
  <si>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</si>
  <si>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</si>
  <si>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</si>
  <si>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</si>
  <si>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 xml:space="preserve">Statybos ir infrastruktūros plėtros skyrius </t>
  </si>
  <si>
    <t>Akredituotai vaikų dienos socialinei priežiūrai organizuoti, teikti ir administruoti</t>
  </si>
  <si>
    <t>Daugiafunkcinės salės Rokiškio m., Taikos g. 21A statybai</t>
  </si>
  <si>
    <t>Rokiškio rajono melioracijos statinių rekonstrukcijai</t>
  </si>
  <si>
    <t>L.-d. ,,Nykštukas"</t>
  </si>
  <si>
    <t>L.-d. ,,Pumpurėlis"</t>
  </si>
  <si>
    <t>Juodupės l.-d.</t>
  </si>
  <si>
    <t>M.-d. ,,Ąžuoliukas"</t>
  </si>
  <si>
    <t>M.-d. ,,Ąžuoliukas" Kavoliškio sk.</t>
  </si>
  <si>
    <t>M.-d. ,,Ąžuoliukas" Kavoliškio skyrius</t>
  </si>
  <si>
    <t>L.-d. ,,Varpelis"</t>
  </si>
  <si>
    <t>Juodupės gimn. neformal. šviet. sk.</t>
  </si>
  <si>
    <t>J. Tumo-Vaižganto gimnazija</t>
  </si>
  <si>
    <t>J. Tūbelio progimnazija</t>
  </si>
  <si>
    <t>Kamajų A. Strazdo gimnazija</t>
  </si>
  <si>
    <t>Kamajų A. Strazdo gimnazijos Jūžintų sk.</t>
  </si>
  <si>
    <t>Kamajų gimn. neformal.šviet. sk.</t>
  </si>
  <si>
    <t>Obelių gimn. neformal.šviet. sk.</t>
  </si>
  <si>
    <t>Lengvatinio moksleivių pervež. Išlaidoms kompensuoti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</si>
  <si>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</si>
  <si>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</si>
  <si>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</si>
  <si>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</si>
  <si>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</si>
  <si>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</si>
  <si>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A. Strazdo gimn. Jūžintų sk.</t>
  </si>
  <si>
    <t>Kamajų A. Strazdo gimn. neformaliojo švietimo skyrius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</si>
  <si>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</si>
  <si>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</si>
  <si>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</si>
  <si>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</si>
  <si>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</si>
  <si>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</si>
  <si>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</si>
  <si>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</si>
  <si>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</si>
  <si>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ŠVIETIMO ĮSTAIGŲ:</t>
  </si>
  <si>
    <t xml:space="preserve">Finansų skyrius </t>
  </si>
  <si>
    <t xml:space="preserve">    9 priedas</t>
  </si>
  <si>
    <t xml:space="preserve">                                                                                           3 priedas</t>
  </si>
  <si>
    <t>ROKIŠKIO RAJONO SAVIVALDYBĖS BIUDŽETINIŲ ĮSTAIGŲ 2022 M. PAJAMOS</t>
  </si>
  <si>
    <t xml:space="preserve">        (LĖŠŲ LIKUTIS 2021 M. GRUODŽIO 31 D.)</t>
  </si>
  <si>
    <t>Juozo Tumo-Vaižganto gimnazijos suaugusiųjų ir jaunimo sk.</t>
  </si>
  <si>
    <t>Kamajų gimn. ikimokykl. ugdymo sk.</t>
  </si>
  <si>
    <t>J.Tumo-Vaižganto gimn.VŠĮ Rokiškio psich.ligoninės mokymo sk.</t>
  </si>
  <si>
    <t>J.Tumo-Vaižganto gimn. suaugusiųjų ir jaunimo sk.</t>
  </si>
  <si>
    <t>Senamiesčio prog. Laibgalių ikimokyklinio ir pradinio ugdymo sk.</t>
  </si>
  <si>
    <t>Mokyklų bibliotekos darbuotojams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</si>
  <si>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</si>
  <si>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</si>
  <si>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</si>
  <si>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Skaitmeninio ugdymo plėtrai</t>
  </si>
  <si>
    <t>Pagalbos pinigų ir kitų išmokų finansavimas</t>
  </si>
  <si>
    <t>Savivaldybės strateginio ilgalaikio plėtros plano rengimo paslaugos</t>
  </si>
  <si>
    <t>Pirmoko krepšelis</t>
  </si>
  <si>
    <t>iš jų: Obelių bendruomenės projektui ,,Obelių ežero pakrantės sutvarkymas"</t>
  </si>
  <si>
    <t xml:space="preserve">        Velykalnio bendruomenės Lašo g. parko projektui</t>
  </si>
  <si>
    <t>Lėšos siekiant užtikrinti LR piniginės socialinės paramos nepasiturintiems gyventojams įstatymo įgyvendinimą dėl padidėjusių išlaidų būsto šildymo išlaidų kompensacijoms teikti</t>
  </si>
  <si>
    <t>Daugiafunkcinės salės Rokiškio m. Taikos g. 21 A statybai (VIP)</t>
  </si>
  <si>
    <t>Būsto nuomos mokesčio daliai finansuoti</t>
  </si>
  <si>
    <t>Lėšos siekiant užtikrinti LR piniginės socialinės paramos nepasiturintiems gyventojams įstatymo įgyvendinimą dėl padidėjusių išlaidų būsto šildymo išlaidų kompensac. teikti</t>
  </si>
  <si>
    <t>Finansinė parama atvykstantiems pedagogams</t>
  </si>
  <si>
    <t xml:space="preserve">Baseinas   </t>
  </si>
  <si>
    <t>iš jų: paskolų aptarnavimas ir grąžinimas</t>
  </si>
  <si>
    <t>iš jų: prisidėjimui prie projektų, finansuojamų  ES ir kitų fondų paramos, valstybės investicijų programos lėšų</t>
  </si>
  <si>
    <t xml:space="preserve">   Rokiškio rajono savivaldybės tarybos 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</si>
  <si>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</si>
  <si>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</si>
  <si>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</si>
  <si>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</si>
  <si>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</si>
  <si>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</si>
  <si>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</si>
  <si>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</si>
  <si>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</si>
  <si>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</si>
  <si>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</si>
  <si>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</si>
  <si>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</si>
  <si>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</si>
  <si>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</si>
  <si>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</si>
  <si>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</si>
  <si>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</si>
  <si>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</si>
  <si>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</si>
  <si>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</si>
  <si>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</si>
  <si>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</si>
  <si>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</si>
  <si>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</si>
  <si>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</si>
  <si>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</si>
  <si>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</si>
  <si>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</si>
  <si>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</si>
  <si>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</si>
  <si>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</si>
  <si>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J.Tumo-Vaižganto gimnazijoos klasėms, turinčioms moksleivių su specialiais ugdymo poreikiais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</si>
  <si>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</si>
  <si>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</si>
  <si>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</si>
  <si>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</si>
  <si>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</si>
  <si>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</si>
  <si>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</si>
  <si>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</si>
  <si>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</si>
  <si>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</si>
  <si>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</si>
  <si>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</si>
  <si>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</si>
  <si>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</si>
  <si>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</si>
  <si>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</si>
  <si>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</si>
  <si>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</si>
  <si>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</si>
  <si>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</si>
  <si>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</si>
  <si>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</si>
  <si>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</si>
  <si>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</si>
  <si>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</si>
  <si>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</si>
  <si>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</si>
  <si>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</si>
  <si>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</si>
  <si>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</si>
  <si>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</si>
  <si>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</si>
  <si>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</si>
  <si>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</si>
  <si>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</si>
  <si>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</si>
  <si>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</si>
  <si>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</si>
  <si>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</si>
  <si>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</si>
  <si>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</si>
  <si>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</si>
  <si>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</si>
  <si>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</si>
  <si>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</si>
  <si>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</si>
  <si>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</si>
  <si>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</si>
  <si>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</si>
  <si>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</si>
  <si>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</si>
  <si>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</si>
  <si>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</si>
  <si>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</si>
  <si>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</si>
  <si>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</si>
  <si>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</si>
  <si>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</si>
  <si>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</si>
  <si>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</si>
  <si>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</si>
  <si>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</si>
  <si>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</si>
  <si>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</si>
  <si>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</si>
  <si>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</si>
  <si>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</si>
  <si>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</si>
  <si>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</si>
  <si>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</si>
  <si>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</si>
  <si>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</si>
  <si>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</si>
  <si>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</si>
  <si>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</si>
  <si>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</si>
  <si>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</si>
  <si>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</si>
  <si>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</si>
  <si>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</si>
  <si>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</si>
  <si>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</si>
  <si>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</si>
  <si>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</si>
  <si>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</si>
  <si>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</si>
  <si>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</si>
  <si>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Turizmo ir verslo plėtros programa</t>
  </si>
  <si>
    <t>2022 M. VALSTYBĖS BIUDŽETO DOTACIJŲ PASKIRSTYMAS PROGRAMOMS IR ASGNAVIMŲ VALDYTOJAMS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</si>
  <si>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</si>
  <si>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</si>
  <si>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</si>
  <si>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</si>
  <si>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</si>
  <si>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</si>
  <si>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</si>
  <si>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</si>
  <si>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</si>
  <si>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</si>
  <si>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</si>
  <si>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</si>
  <si>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</si>
  <si>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</si>
  <si>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</si>
  <si>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</si>
  <si>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</si>
  <si>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</si>
  <si>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</si>
  <si>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</si>
  <si>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</si>
  <si>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</si>
  <si>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</si>
  <si>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</si>
  <si>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</si>
  <si>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</si>
  <si>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</si>
  <si>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</si>
  <si>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</si>
  <si>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</si>
  <si>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</si>
  <si>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</si>
  <si>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</si>
  <si>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</si>
  <si>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</si>
  <si>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</si>
  <si>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</si>
  <si>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</si>
  <si>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</si>
  <si>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</si>
  <si>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</si>
  <si>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</si>
  <si>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</si>
  <si>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</si>
  <si>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</si>
  <si>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</si>
  <si>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</si>
  <si>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</si>
  <si>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</si>
  <si>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J.Keliočio viešoji biblioteka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</si>
  <si>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</si>
  <si>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</si>
  <si>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</si>
  <si>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</si>
  <si>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</si>
  <si>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</si>
  <si>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sumos- tūkst.eurų</t>
  </si>
  <si>
    <t>SVP Programa</t>
  </si>
  <si>
    <t>Projekto pavadinimas</t>
  </si>
  <si>
    <t>Pareiškėjas/projekto vykdytojas</t>
  </si>
  <si>
    <t>projekto vertė iš viso</t>
  </si>
  <si>
    <t xml:space="preserve"> iš jų:</t>
  </si>
  <si>
    <t>Reikalinga 2022 metams , tūkst. Eur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</si>
  <si>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</si>
  <si>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</si>
  <si>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</si>
  <si>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</si>
  <si>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</si>
  <si>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</si>
  <si>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</si>
  <si>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</si>
  <si>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</si>
  <si>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</si>
  <si>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</si>
  <si>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Projekto pabaiga 2022-12-01 . </t>
  </si>
  <si>
    <t xml:space="preserve">Socialinio būsto fondo plėtra Rokiškio rajono savivaldybėje </t>
  </si>
  <si>
    <t>Pratęstas iki 2022-08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</si>
  <si>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</si>
  <si>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</si>
  <si>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</si>
  <si>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</si>
  <si>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</si>
  <si>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</si>
  <si>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</si>
  <si>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</si>
  <si>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</si>
  <si>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Pabaiga 2022-12</t>
  </si>
  <si>
    <t>Rokiškio rajono Suvainiškio, Čedasų ir Žiobiškio kadastrinių vietovių dalies melioracijos griovių ir juose esančių statinių rekonstravimas</t>
  </si>
  <si>
    <t>Rokiškio r. savivaldybės administracija</t>
  </si>
  <si>
    <t>Projekto pabaiga 2023-12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</si>
  <si>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</si>
  <si>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</si>
  <si>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</si>
  <si>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>Rokiškio dvaro sodybos alaus daryklos (unikalus kultūros vertybės kodas 24857) Tyzenhauzų g.1, Rokiškio m. apsaugos techninių priemonių įrengimas ir neatidėliotini saugojimo darbai</t>
  </si>
  <si>
    <t xml:space="preserve">Rokiškio dvaro sodybos rūmų (571) tvarkybos -restauravimo, remonto darbai </t>
  </si>
  <si>
    <t xml:space="preserve">Projekto pabaiga 2022-07-01.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</si>
  <si>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</si>
  <si>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</si>
  <si>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</si>
  <si>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</si>
  <si>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</si>
  <si>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„Vandens transporto priemonių nuleidimo vietos įrengimas Sartų ežere Rokiškio rajone“ </t>
  </si>
  <si>
    <t>Iki 2023-01 25 tūkst. Eur savivaldybei bus grąžinta iš APVA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</si>
  <si>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</si>
  <si>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</si>
  <si>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</si>
  <si>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</si>
  <si>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</si>
  <si>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</si>
  <si>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</si>
  <si>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</si>
  <si>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</si>
  <si>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</si>
  <si>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</si>
  <si>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</si>
  <si>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</si>
  <si>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</si>
  <si>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Pabaigos data 2022-06-30                           </t>
  </si>
  <si>
    <t>Daugiafunkcių centrų stiprinimas, socialinių paslaugų prieinamumui ir efektyvumui gerinti ( Octopus LLI-425)(Programa Interreg Latvija-Lietuva )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</si>
  <si>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</si>
  <si>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</si>
  <si>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</si>
  <si>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Projekto pabaiga: 2022 m. rugpjūčio mėn.                 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</si>
  <si>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</si>
  <si>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</si>
  <si>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>Projektas pratęstas iki 2022-05-31. D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</si>
  <si>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</si>
  <si>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</si>
  <si>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</si>
  <si>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</si>
  <si>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Prisidėjimas bus reikalingas 2022 </t>
  </si>
  <si>
    <t xml:space="preserve"> Rokiškio Juozo Tumo- Vaižganto gimnazija</t>
  </si>
  <si>
    <t>Projekto vykdymas dėl COVID -19 pratestas iki 2022-09-30.</t>
  </si>
  <si>
    <t xml:space="preserve">Kairelių kaimo bendruomenės socialinio verslo kūrimas 
ROKI-LEADER-6B- DS- 3-3-2019  </t>
  </si>
  <si>
    <t xml:space="preserve">  Kairelių kaimo bendruomenė</t>
  </si>
  <si>
    <t>Projekto pabaiga 2022-01-31</t>
  </si>
  <si>
    <t xml:space="preserve">Socialinės paslaugos Rokiškio rajono gyventojams ROKI-LEADER-6B-D-3-4-2019 </t>
  </si>
  <si>
    <t xml:space="preserve"> Kriaunų kaimo bendruomenė</t>
  </si>
  <si>
    <t xml:space="preserve">Projektas baigiamas  2022-03-31. </t>
  </si>
  <si>
    <t xml:space="preserve">Rokiškio rajono, Kupiškio rajono ir Visagino savivaldybių mokyklų sveikatos kabinetų atnaujinimas </t>
  </si>
  <si>
    <t>Pareiškėjas - Rokiškio r. visuomenės sveikatos biuras</t>
  </si>
  <si>
    <t xml:space="preserve">Projektas baigiamas  2023-03-31. 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</si>
  <si>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</si>
  <si>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</si>
  <si>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</si>
  <si>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</si>
  <si>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</si>
  <si>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</si>
  <si>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</si>
  <si>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</si>
  <si>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</si>
  <si>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</si>
  <si>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</si>
  <si>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</si>
  <si>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</si>
  <si>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</si>
  <si>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</si>
  <si>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</si>
  <si>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</si>
  <si>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>Pabaiga 2023 m.</t>
  </si>
  <si>
    <t xml:space="preserve">Vaikų laisvalaikio ir pramogų erdvė Bajoruose </t>
  </si>
  <si>
    <t>Bajorų kaimo bendruomenė</t>
  </si>
  <si>
    <t>Pateikta paraiška Rokiškio r. VVG, planuojama pradžia 2022 m.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</si>
  <si>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</si>
  <si>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</si>
  <si>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</si>
  <si>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</si>
  <si>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</si>
  <si>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</si>
  <si>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 xml:space="preserve">* Savivaldybės lėšos projektų prisidėjimui skiriamos 5 programoje </t>
  </si>
  <si>
    <t>" ERASMUS+ KA229 "Old places- New spaces" 2019-2021" (</t>
  </si>
  <si>
    <t>1.3.4.1.1.5.2.</t>
  </si>
  <si>
    <t>1.3.4.1.1.5.3.</t>
  </si>
  <si>
    <t>1.3.4.1.1.5.4.</t>
  </si>
  <si>
    <t>1.3.4.1.1.5.6.</t>
  </si>
  <si>
    <t xml:space="preserve">biudžetinių įstaigų pajamos už teikiamas paslaugas </t>
  </si>
  <si>
    <t xml:space="preserve"> aplinkos apsaugos rėmimo specialioji programa</t>
  </si>
  <si>
    <t>ROKIŠKIO RAJONO SAVIVALDYBĖS APYVARTOS LĖŠŲ PASKIRSTYMAS</t>
  </si>
  <si>
    <t>sumos-eurais</t>
  </si>
  <si>
    <t>sumos-tūkst.eurų</t>
  </si>
  <si>
    <t xml:space="preserve">                                                                                                          sumos-  tūkst.eurų</t>
  </si>
  <si>
    <t>sumos-tūkst. eurų</t>
  </si>
  <si>
    <t>VšĮ '''Turizmo ir verslo informacijos centras" dalininko įnašui</t>
  </si>
  <si>
    <t>ROKIŠKIO RAJONO SAVIVALDYBĖS 2022 METŲ BIUDŽETO ASIGNAVIMAI</t>
  </si>
  <si>
    <t xml:space="preserve"> </t>
  </si>
  <si>
    <t>1.3.3.</t>
  </si>
  <si>
    <t>Europos Sąjungos finansinės paramos lėšos</t>
  </si>
  <si>
    <t>Specialioji tikslinė dotacija iš viso (13+14+15+16)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</si>
  <si>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2022 M. SĄRAŠAS</t>
    </r>
  </si>
  <si>
    <t>Skolintos lėšos</t>
  </si>
  <si>
    <r>
      <t xml:space="preserve">         </t>
    </r>
    <r>
      <rPr>
        <b/>
        <sz val="12"/>
        <rFont val="Times New Roman"/>
        <family val="1"/>
        <charset val="186"/>
      </rPr>
      <t xml:space="preserve">   IR ASIGNAVIMAI IŠ SKOLINTŲ LĖŠŲ</t>
    </r>
  </si>
  <si>
    <t>SKOLINTOS LĖŠOS</t>
  </si>
  <si>
    <t xml:space="preserve">    Asignavimų valdytojas</t>
  </si>
  <si>
    <t>1.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</si>
  <si>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</si>
  <si>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</si>
  <si>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</si>
  <si>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</si>
  <si>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</si>
  <si>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</si>
  <si>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</si>
  <si>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 m. gruodžio  mėn. 
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</si>
  <si>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</si>
  <si>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>Projekto vykdymo laikotarpis nuo 2021-03-01 iki 2022-08-31. SB lėšos bus grąžintos ikin 2022-12-31</t>
  </si>
  <si>
    <t>1.3.4.1.1.5.8.</t>
  </si>
  <si>
    <t>1.3.4.1.1.5.7.</t>
  </si>
  <si>
    <t>1.3.4.1.1.5.9.</t>
  </si>
  <si>
    <t>1.3.4.1.1.5.10.</t>
  </si>
  <si>
    <t>Rinkliavos(39+40)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</si>
  <si>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</si>
  <si>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</si>
  <si>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</si>
  <si>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</si>
  <si>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</si>
  <si>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</si>
  <si>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</si>
  <si>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</si>
  <si>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</si>
  <si>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Mokymo lėšos ugdymo procesui organizuoti ir valdyti bei švietimo pagalbai, bibliotekos darbuotojams ir skaitmeninio ugdymo plėtrai 2022 metams</t>
  </si>
  <si>
    <t xml:space="preserve">                                             ROKIŠKIO RAJONO SAVIVALDYBĖS 2022 METŲ BIUDŽETO ASIGNAVIMAI PROGRAMOMS</t>
  </si>
  <si>
    <t>Prisidėjimui prie projektų, finansuojamų  ES ir kitų fondų paramos, valstybės investicijų programos lėšų</t>
  </si>
  <si>
    <t>1.3.4.1.1.5.11.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</si>
  <si>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</si>
  <si>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</si>
  <si>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>Kitos dotacijos einamiesiems tikslams (18+...+28)</t>
  </si>
  <si>
    <t>Kitos dotacijos turtui įsigyti (30+31+32)</t>
  </si>
  <si>
    <t>KITOS PAJAMOS (34+38+39+42+43)</t>
  </si>
  <si>
    <t>Turto pajamos(35+36+37)</t>
  </si>
  <si>
    <t>DOTACIJOS (11+12+17+29)</t>
  </si>
  <si>
    <t>VISI MOKESČIAI, PAJAMOS IR DOTACIJOS(1+10+33+44)</t>
  </si>
  <si>
    <t>Projekto pabaiga 2022-02-10</t>
  </si>
  <si>
    <t xml:space="preserve">2022 m. VB lėšomis darbus vykdys   KPD </t>
  </si>
  <si>
    <t>Katalėjos šeimynos finansavimas</t>
  </si>
  <si>
    <t>Finansinė parama daugiavaikėms šeimoms ir globėjams</t>
  </si>
  <si>
    <t xml:space="preserve">IŠ VISO KITOMS TIKSLINĖMS DOTACIJOMS   (54+55+58+59+62+...+70+73+76+79+80)           </t>
  </si>
  <si>
    <t xml:space="preserve"> IŠ VISO VALSTYBĖS BIUDŽETO LĖŠŲ (53+81)</t>
  </si>
  <si>
    <t>KITOS DOTACIJOS (35+44+46+54)</t>
  </si>
  <si>
    <t>VALSTYBĖS INVESTICIJŲ PROGRAMOJE NUMATYTOMS KAPITALO INVESTICIJOMS FINANSUOTI (55+56)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</si>
  <si>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</si>
  <si>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</si>
  <si>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 xml:space="preserve">       2022 m. vasario 23 d. sprendimo Nr. TS-25</t>
  </si>
  <si>
    <t>2022 m. vasario 23 d. sprendimo Nr. TS-25</t>
  </si>
  <si>
    <t>2022 m. vasario 23  d. sprendimo Nr. TS-25</t>
  </si>
  <si>
    <t>2022 m. vasario 23 d. sprendimo TS -25</t>
  </si>
  <si>
    <t xml:space="preserve">    2022 m. vasario 23 d.sprendimo Nr. TS-25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</si>
</sst>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"/>
    <numFmt numFmtId="167" formatCode="0.00000"/>
    <numFmt numFmtId="168" formatCode="_-* #,##0.00\ _L_t_-;\-* #,##0.00\ _L_t_-;_-* &quot;-&quot;??\ _L_t_-;_-@_-"/>
    <numFmt numFmtId="169" formatCode="#,##0.00000"/>
    <numFmt numFmtId="170" formatCode="0.000000"/>
  </numFmts>
  <fonts count="4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1.5"/>
      <name val="Times New Roman"/>
      <family val="1"/>
      <charset val="186"/>
    </font>
    <font>
      <sz val="11.5"/>
      <name val="Times New Roman"/>
      <family val="1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0"/>
      </left>
      <right style="medium">
        <color indexed="64"/>
      </right>
      <top/>
      <bottom style="medium">
        <color indexed="0"/>
      </bottom>
      <diagonal/>
    </border>
  </borders>
  <cellStyleXfs count="33">
    <xf numFmtId="0" fontId="0" fillId="0" borderId="0"/>
    <xf numFmtId="0" fontId="20" fillId="0" borderId="0"/>
    <xf numFmtId="0" fontId="27" fillId="0" borderId="0"/>
    <xf numFmtId="0" fontId="21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5" fillId="0" borderId="0" xfId="0" applyFont="1"/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ill="1"/>
    <xf numFmtId="0" fontId="8" fillId="0" borderId="0" xfId="0" applyFont="1"/>
    <xf numFmtId="165" fontId="9" fillId="0" borderId="1" xfId="0" applyNumberFormat="1" applyFont="1" applyFill="1" applyBorder="1"/>
    <xf numFmtId="165" fontId="0" fillId="3" borderId="1" xfId="0" applyNumberFormat="1" applyFill="1" applyBorder="1"/>
    <xf numFmtId="0" fontId="7" fillId="0" borderId="0" xfId="0" applyFont="1" applyAlignment="1"/>
    <xf numFmtId="165" fontId="9" fillId="3" borderId="1" xfId="0" applyNumberFormat="1" applyFont="1" applyFill="1" applyBorder="1"/>
    <xf numFmtId="165" fontId="9" fillId="0" borderId="3" xfId="0" applyNumberFormat="1" applyFont="1" applyFill="1" applyBorder="1"/>
    <xf numFmtId="0" fontId="7" fillId="0" borderId="0" xfId="0" applyFont="1"/>
    <xf numFmtId="0" fontId="9" fillId="0" borderId="0" xfId="0" applyFont="1" applyAlignment="1"/>
    <xf numFmtId="0" fontId="8" fillId="0" borderId="4" xfId="0" applyFont="1" applyBorder="1" applyAlignment="1">
      <alignment horizontal="right" vertical="center" wrapText="1"/>
    </xf>
    <xf numFmtId="0" fontId="8" fillId="0" borderId="5" xfId="9" applyFont="1" applyBorder="1" applyAlignment="1">
      <alignment horizontal="left" vertical="center" wrapText="1"/>
    </xf>
    <xf numFmtId="165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5" fontId="8" fillId="0" borderId="7" xfId="0" applyNumberFormat="1" applyFont="1" applyBorder="1"/>
    <xf numFmtId="165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5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8" fillId="0" borderId="8" xfId="0" applyFont="1" applyBorder="1"/>
    <xf numFmtId="0" fontId="9" fillId="0" borderId="5" xfId="0" applyFont="1" applyBorder="1"/>
    <xf numFmtId="165" fontId="9" fillId="0" borderId="6" xfId="0" applyNumberFormat="1" applyFont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165" fontId="9" fillId="0" borderId="7" xfId="0" applyNumberFormat="1" applyFont="1" applyBorder="1"/>
    <xf numFmtId="165" fontId="9" fillId="0" borderId="1" xfId="0" applyNumberFormat="1" applyFont="1" applyBorder="1"/>
    <xf numFmtId="165" fontId="8" fillId="0" borderId="2" xfId="0" applyNumberFormat="1" applyFont="1" applyBorder="1"/>
    <xf numFmtId="165" fontId="8" fillId="0" borderId="1" xfId="0" applyNumberFormat="1" applyFont="1" applyBorder="1"/>
    <xf numFmtId="165" fontId="9" fillId="2" borderId="3" xfId="0" applyNumberFormat="1" applyFont="1" applyFill="1" applyBorder="1"/>
    <xf numFmtId="0" fontId="8" fillId="0" borderId="8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8" fillId="0" borderId="10" xfId="0" applyNumberFormat="1" applyFont="1" applyBorder="1"/>
    <xf numFmtId="165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5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8" fillId="0" borderId="14" xfId="0" applyNumberFormat="1" applyFont="1" applyBorder="1"/>
    <xf numFmtId="165" fontId="8" fillId="0" borderId="15" xfId="0" applyNumberFormat="1" applyFont="1" applyBorder="1"/>
    <xf numFmtId="165" fontId="8" fillId="0" borderId="13" xfId="0" applyNumberFormat="1" applyFont="1" applyBorder="1"/>
    <xf numFmtId="165" fontId="8" fillId="0" borderId="16" xfId="0" applyNumberFormat="1" applyFont="1" applyBorder="1"/>
    <xf numFmtId="165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8" fillId="0" borderId="21" xfId="0" applyNumberFormat="1" applyFont="1" applyBorder="1"/>
    <xf numFmtId="165" fontId="9" fillId="0" borderId="21" xfId="0" applyNumberFormat="1" applyFont="1" applyBorder="1"/>
    <xf numFmtId="0" fontId="8" fillId="0" borderId="22" xfId="0" applyFont="1" applyBorder="1" applyAlignment="1">
      <alignment vertical="top"/>
    </xf>
    <xf numFmtId="0" fontId="8" fillId="0" borderId="23" xfId="0" applyFont="1" applyBorder="1"/>
    <xf numFmtId="0" fontId="9" fillId="0" borderId="24" xfId="0" applyFont="1" applyBorder="1"/>
    <xf numFmtId="165" fontId="9" fillId="0" borderId="25" xfId="0" applyNumberFormat="1" applyFont="1" applyBorder="1"/>
    <xf numFmtId="165" fontId="9" fillId="3" borderId="26" xfId="0" applyNumberFormat="1" applyFont="1" applyFill="1" applyBorder="1"/>
    <xf numFmtId="165" fontId="9" fillId="0" borderId="27" xfId="0" applyNumberFormat="1" applyFont="1" applyBorder="1"/>
    <xf numFmtId="165" fontId="9" fillId="0" borderId="28" xfId="0" applyNumberFormat="1" applyFont="1" applyBorder="1"/>
    <xf numFmtId="165" fontId="9" fillId="0" borderId="29" xfId="0" applyNumberFormat="1" applyFont="1" applyBorder="1"/>
    <xf numFmtId="165" fontId="9" fillId="0" borderId="26" xfId="0" applyNumberFormat="1" applyFont="1" applyBorder="1"/>
    <xf numFmtId="165" fontId="9" fillId="3" borderId="29" xfId="0" applyNumberFormat="1" applyFont="1" applyFill="1" applyBorder="1"/>
    <xf numFmtId="0" fontId="9" fillId="0" borderId="0" xfId="0" applyFont="1" applyFill="1" applyBorder="1"/>
    <xf numFmtId="0" fontId="17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5" fontId="9" fillId="0" borderId="31" xfId="0" applyNumberFormat="1" applyFont="1" applyBorder="1"/>
    <xf numFmtId="165" fontId="9" fillId="0" borderId="32" xfId="0" applyNumberFormat="1" applyFont="1" applyBorder="1"/>
    <xf numFmtId="165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5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5" fontId="9" fillId="0" borderId="36" xfId="9" applyNumberFormat="1" applyFont="1" applyBorder="1" applyAlignment="1">
      <alignment horizontal="right" vertical="center" wrapText="1"/>
    </xf>
    <xf numFmtId="165" fontId="9" fillId="0" borderId="37" xfId="9" applyNumberFormat="1" applyFont="1" applyBorder="1" applyAlignment="1">
      <alignment horizontal="right" vertical="center" wrapText="1"/>
    </xf>
    <xf numFmtId="165" fontId="9" fillId="0" borderId="38" xfId="9" applyNumberFormat="1" applyFont="1" applyBorder="1" applyAlignment="1">
      <alignment horizontal="right" vertical="center" wrapText="1"/>
    </xf>
    <xf numFmtId="165" fontId="9" fillId="0" borderId="37" xfId="0" applyNumberFormat="1" applyFont="1" applyBorder="1"/>
    <xf numFmtId="165" fontId="9" fillId="0" borderId="35" xfId="0" applyNumberFormat="1" applyFont="1" applyBorder="1"/>
    <xf numFmtId="165" fontId="9" fillId="0" borderId="36" xfId="0" applyNumberFormat="1" applyFont="1" applyBorder="1"/>
    <xf numFmtId="165" fontId="9" fillId="0" borderId="38" xfId="0" applyNumberFormat="1" applyFont="1" applyBorder="1"/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5" fontId="0" fillId="2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9" fillId="0" borderId="10" xfId="0" applyNumberFormat="1" applyFont="1" applyBorder="1"/>
    <xf numFmtId="165" fontId="0" fillId="0" borderId="9" xfId="0" applyNumberFormat="1" applyBorder="1"/>
    <xf numFmtId="165" fontId="14" fillId="0" borderId="7" xfId="0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0" fontId="19" fillId="0" borderId="5" xfId="0" applyFont="1" applyBorder="1" applyAlignment="1">
      <alignment wrapText="1"/>
    </xf>
    <xf numFmtId="165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5" fontId="0" fillId="0" borderId="24" xfId="0" applyNumberFormat="1" applyBorder="1"/>
    <xf numFmtId="165" fontId="9" fillId="0" borderId="42" xfId="0" applyNumberFormat="1" applyFont="1" applyBorder="1"/>
    <xf numFmtId="165" fontId="0" fillId="0" borderId="35" xfId="0" applyNumberFormat="1" applyBorder="1"/>
    <xf numFmtId="165" fontId="9" fillId="0" borderId="4" xfId="0" applyNumberFormat="1" applyFont="1" applyBorder="1"/>
    <xf numFmtId="165" fontId="9" fillId="0" borderId="43" xfId="0" applyNumberFormat="1" applyFont="1" applyBorder="1"/>
    <xf numFmtId="165" fontId="0" fillId="0" borderId="44" xfId="0" applyNumberFormat="1" applyBorder="1"/>
    <xf numFmtId="165" fontId="0" fillId="0" borderId="41" xfId="0" applyNumberFormat="1" applyBorder="1"/>
    <xf numFmtId="165" fontId="9" fillId="0" borderId="45" xfId="0" applyNumberFormat="1" applyFont="1" applyBorder="1"/>
    <xf numFmtId="165" fontId="0" fillId="0" borderId="46" xfId="0" applyNumberFormat="1" applyBorder="1"/>
    <xf numFmtId="165" fontId="0" fillId="0" borderId="39" xfId="0" applyNumberFormat="1" applyBorder="1"/>
    <xf numFmtId="165" fontId="0" fillId="0" borderId="37" xfId="0" applyNumberFormat="1" applyBorder="1"/>
    <xf numFmtId="165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5" fontId="0" fillId="0" borderId="20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48" xfId="0" applyNumberFormat="1" applyBorder="1"/>
    <xf numFmtId="165" fontId="8" fillId="0" borderId="19" xfId="0" applyNumberFormat="1" applyFont="1" applyBorder="1"/>
    <xf numFmtId="165" fontId="9" fillId="3" borderId="31" xfId="0" applyNumberFormat="1" applyFont="1" applyFill="1" applyBorder="1"/>
    <xf numFmtId="165" fontId="9" fillId="3" borderId="25" xfId="0" applyNumberFormat="1" applyFont="1" applyFill="1" applyBorder="1"/>
    <xf numFmtId="165" fontId="0" fillId="0" borderId="29" xfId="0" applyNumberFormat="1" applyBorder="1"/>
    <xf numFmtId="165" fontId="0" fillId="0" borderId="25" xfId="0" applyNumberFormat="1" applyBorder="1"/>
    <xf numFmtId="0" fontId="9" fillId="0" borderId="49" xfId="0" applyFont="1" applyBorder="1" applyAlignment="1">
      <alignment wrapText="1"/>
    </xf>
    <xf numFmtId="165" fontId="9" fillId="0" borderId="50" xfId="0" applyNumberFormat="1" applyFont="1" applyBorder="1"/>
    <xf numFmtId="165" fontId="0" fillId="0" borderId="40" xfId="0" applyNumberFormat="1" applyBorder="1"/>
    <xf numFmtId="165" fontId="9" fillId="3" borderId="3" xfId="0" applyNumberFormat="1" applyFont="1" applyFill="1" applyBorder="1"/>
    <xf numFmtId="165" fontId="8" fillId="3" borderId="7" xfId="0" applyNumberFormat="1" applyFont="1" applyFill="1" applyBorder="1"/>
    <xf numFmtId="165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5" fontId="0" fillId="0" borderId="15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5" fontId="8" fillId="0" borderId="7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9" fillId="0" borderId="3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2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5" fontId="8" fillId="0" borderId="8" xfId="0" applyNumberFormat="1" applyFont="1" applyBorder="1"/>
    <xf numFmtId="0" fontId="8" fillId="2" borderId="11" xfId="0" applyFont="1" applyFill="1" applyBorder="1"/>
    <xf numFmtId="165" fontId="0" fillId="0" borderId="12" xfId="0" applyNumberFormat="1" applyBorder="1"/>
    <xf numFmtId="165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5" fontId="9" fillId="0" borderId="44" xfId="0" applyNumberFormat="1" applyFont="1" applyBorder="1"/>
    <xf numFmtId="165" fontId="9" fillId="0" borderId="51" xfId="0" applyNumberFormat="1" applyFont="1" applyBorder="1"/>
    <xf numFmtId="165" fontId="0" fillId="0" borderId="4" xfId="0" applyNumberFormat="1" applyBorder="1"/>
    <xf numFmtId="165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5" fontId="0" fillId="0" borderId="36" xfId="0" applyNumberFormat="1" applyBorder="1"/>
    <xf numFmtId="165" fontId="0" fillId="0" borderId="38" xfId="0" applyNumberFormat="1" applyBorder="1"/>
    <xf numFmtId="165" fontId="8" fillId="0" borderId="52" xfId="0" applyNumberFormat="1" applyFont="1" applyBorder="1"/>
    <xf numFmtId="165" fontId="0" fillId="0" borderId="52" xfId="0" applyNumberFormat="1" applyBorder="1"/>
    <xf numFmtId="165" fontId="0" fillId="0" borderId="53" xfId="0" applyNumberFormat="1" applyBorder="1"/>
    <xf numFmtId="165" fontId="0" fillId="0" borderId="54" xfId="0" applyNumberFormat="1" applyBorder="1"/>
    <xf numFmtId="0" fontId="9" fillId="0" borderId="23" xfId="0" applyFont="1" applyBorder="1"/>
    <xf numFmtId="0" fontId="8" fillId="0" borderId="40" xfId="0" applyFont="1" applyBorder="1" applyAlignment="1">
      <alignment vertical="top"/>
    </xf>
    <xf numFmtId="0" fontId="8" fillId="0" borderId="8" xfId="0" applyFont="1" applyFill="1" applyBorder="1"/>
    <xf numFmtId="165" fontId="8" fillId="0" borderId="7" xfId="0" applyNumberFormat="1" applyFont="1" applyFill="1" applyBorder="1"/>
    <xf numFmtId="165" fontId="8" fillId="0" borderId="1" xfId="0" applyNumberFormat="1" applyFont="1" applyFill="1" applyBorder="1"/>
    <xf numFmtId="165" fontId="9" fillId="0" borderId="7" xfId="0" applyNumberFormat="1" applyFont="1" applyFill="1" applyBorder="1"/>
    <xf numFmtId="0" fontId="0" fillId="0" borderId="0" xfId="0" applyAlignment="1">
      <alignment vertical="top"/>
    </xf>
    <xf numFmtId="165" fontId="8" fillId="3" borderId="1" xfId="0" applyNumberFormat="1" applyFont="1" applyFill="1" applyBorder="1"/>
    <xf numFmtId="165" fontId="9" fillId="3" borderId="6" xfId="0" applyNumberFormat="1" applyFont="1" applyFill="1" applyBorder="1"/>
    <xf numFmtId="0" fontId="8" fillId="3" borderId="8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vertical="top"/>
    </xf>
    <xf numFmtId="0" fontId="9" fillId="0" borderId="55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8" xfId="0" applyFont="1" applyFill="1" applyBorder="1"/>
    <xf numFmtId="0" fontId="23" fillId="0" borderId="56" xfId="0" applyFont="1" applyFill="1" applyBorder="1"/>
    <xf numFmtId="0" fontId="23" fillId="0" borderId="40" xfId="0" applyFont="1" applyFill="1" applyBorder="1"/>
    <xf numFmtId="0" fontId="6" fillId="0" borderId="0" xfId="0" applyFont="1" applyAlignment="1"/>
    <xf numFmtId="0" fontId="0" fillId="3" borderId="0" xfId="0" applyFill="1"/>
    <xf numFmtId="0" fontId="4" fillId="3" borderId="0" xfId="0" applyFont="1" applyFill="1"/>
    <xf numFmtId="1" fontId="8" fillId="3" borderId="3" xfId="9" applyNumberFormat="1" applyFont="1" applyFill="1" applyBorder="1" applyAlignment="1">
      <alignment horizontal="center"/>
    </xf>
    <xf numFmtId="165" fontId="8" fillId="3" borderId="3" xfId="9" applyNumberFormat="1" applyFont="1" applyFill="1" applyBorder="1" applyAlignment="1">
      <alignment horizontal="center"/>
    </xf>
    <xf numFmtId="165" fontId="8" fillId="3" borderId="1" xfId="9" applyNumberFormat="1" applyFon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3" borderId="13" xfId="0" applyNumberFormat="1" applyFill="1" applyBorder="1" applyAlignment="1">
      <alignment horizontal="center"/>
    </xf>
    <xf numFmtId="165" fontId="0" fillId="3" borderId="16" xfId="0" applyNumberFormat="1" applyFill="1" applyBorder="1" applyAlignment="1">
      <alignment horizontal="center"/>
    </xf>
    <xf numFmtId="165" fontId="0" fillId="3" borderId="19" xfId="0" applyNumberFormat="1" applyFill="1" applyBorder="1" applyAlignment="1">
      <alignment horizontal="center"/>
    </xf>
    <xf numFmtId="165" fontId="0" fillId="3" borderId="21" xfId="0" applyNumberFormat="1" applyFill="1" applyBorder="1" applyAlignment="1">
      <alignment horizontal="center"/>
    </xf>
    <xf numFmtId="0" fontId="24" fillId="0" borderId="31" xfId="0" applyFont="1" applyBorder="1"/>
    <xf numFmtId="1" fontId="24" fillId="0" borderId="26" xfId="0" applyNumberFormat="1" applyFont="1" applyBorder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 indent="15"/>
    </xf>
    <xf numFmtId="0" fontId="4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2" fontId="9" fillId="0" borderId="3" xfId="0" applyNumberFormat="1" applyFont="1" applyFill="1" applyBorder="1"/>
    <xf numFmtId="2" fontId="8" fillId="0" borderId="3" xfId="0" applyNumberFormat="1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165" fontId="9" fillId="3" borderId="58" xfId="0" applyNumberFormat="1" applyFont="1" applyFill="1" applyBorder="1" applyAlignment="1" applyProtection="1"/>
    <xf numFmtId="165" fontId="9" fillId="3" borderId="59" xfId="0" applyNumberFormat="1" applyFont="1" applyFill="1" applyBorder="1" applyAlignment="1" applyProtection="1"/>
    <xf numFmtId="165" fontId="9" fillId="3" borderId="60" xfId="0" applyNumberFormat="1" applyFont="1" applyFill="1" applyBorder="1" applyAlignment="1" applyProtection="1"/>
    <xf numFmtId="165" fontId="8" fillId="3" borderId="61" xfId="0" applyNumberFormat="1" applyFont="1" applyFill="1" applyBorder="1" applyAlignment="1" applyProtection="1"/>
    <xf numFmtId="165" fontId="9" fillId="3" borderId="61" xfId="0" applyNumberFormat="1" applyFont="1" applyFill="1" applyBorder="1" applyAlignment="1" applyProtection="1"/>
    <xf numFmtId="165" fontId="0" fillId="3" borderId="61" xfId="0" applyNumberFormat="1" applyFont="1" applyFill="1" applyBorder="1" applyAlignment="1" applyProtection="1"/>
    <xf numFmtId="165" fontId="9" fillId="3" borderId="65" xfId="0" applyNumberFormat="1" applyFont="1" applyFill="1" applyBorder="1" applyAlignment="1" applyProtection="1"/>
    <xf numFmtId="165" fontId="0" fillId="3" borderId="65" xfId="0" applyNumberFormat="1" applyFont="1" applyFill="1" applyBorder="1" applyAlignment="1" applyProtection="1"/>
    <xf numFmtId="165" fontId="9" fillId="3" borderId="31" xfId="0" applyNumberFormat="1" applyFont="1" applyFill="1" applyBorder="1" applyAlignment="1" applyProtection="1"/>
    <xf numFmtId="0" fontId="0" fillId="3" borderId="66" xfId="0" applyNumberFormat="1" applyFont="1" applyFill="1" applyBorder="1" applyAlignment="1" applyProtection="1">
      <alignment vertical="top"/>
    </xf>
    <xf numFmtId="165" fontId="0" fillId="3" borderId="60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/>
    <xf numFmtId="165" fontId="0" fillId="3" borderId="69" xfId="0" applyNumberFormat="1" applyFont="1" applyFill="1" applyBorder="1" applyAlignment="1" applyProtection="1"/>
    <xf numFmtId="165" fontId="9" fillId="3" borderId="70" xfId="0" applyNumberFormat="1" applyFont="1" applyFill="1" applyBorder="1" applyAlignment="1" applyProtection="1"/>
    <xf numFmtId="165" fontId="9" fillId="3" borderId="68" xfId="0" applyNumberFormat="1" applyFont="1" applyFill="1" applyBorder="1" applyAlignment="1" applyProtection="1"/>
    <xf numFmtId="165" fontId="8" fillId="3" borderId="68" xfId="0" applyNumberFormat="1" applyFont="1" applyFill="1" applyBorder="1" applyAlignment="1" applyProtection="1"/>
    <xf numFmtId="165" fontId="0" fillId="3" borderId="71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3" borderId="0" xfId="0" applyFont="1" applyFill="1"/>
    <xf numFmtId="165" fontId="0" fillId="3" borderId="72" xfId="0" applyNumberFormat="1" applyFont="1" applyFill="1" applyBorder="1" applyAlignment="1" applyProtection="1"/>
    <xf numFmtId="0" fontId="9" fillId="3" borderId="73" xfId="0" applyNumberFormat="1" applyFont="1" applyFill="1" applyBorder="1" applyAlignment="1" applyProtection="1"/>
    <xf numFmtId="0" fontId="0" fillId="3" borderId="74" xfId="0" applyNumberFormat="1" applyFont="1" applyFill="1" applyBorder="1" applyAlignment="1" applyProtection="1">
      <alignment vertical="top"/>
    </xf>
    <xf numFmtId="165" fontId="8" fillId="3" borderId="65" xfId="0" applyNumberFormat="1" applyFont="1" applyFill="1" applyBorder="1" applyAlignment="1" applyProtection="1"/>
    <xf numFmtId="165" fontId="9" fillId="3" borderId="32" xfId="0" applyNumberFormat="1" applyFont="1" applyFill="1" applyBorder="1" applyAlignment="1" applyProtection="1"/>
    <xf numFmtId="165" fontId="9" fillId="3" borderId="75" xfId="0" applyNumberFormat="1" applyFont="1" applyFill="1" applyBorder="1" applyAlignment="1" applyProtection="1">
      <alignment horizontal="right" vertical="center" wrapText="1"/>
    </xf>
    <xf numFmtId="165" fontId="9" fillId="3" borderId="76" xfId="0" applyNumberFormat="1" applyFont="1" applyFill="1" applyBorder="1" applyAlignment="1" applyProtection="1">
      <alignment horizontal="right" vertical="center" wrapText="1"/>
    </xf>
    <xf numFmtId="165" fontId="9" fillId="3" borderId="76" xfId="0" applyNumberFormat="1" applyFont="1" applyFill="1" applyBorder="1" applyAlignment="1" applyProtection="1"/>
    <xf numFmtId="165" fontId="9" fillId="3" borderId="75" xfId="0" applyNumberFormat="1" applyFont="1" applyFill="1" applyBorder="1" applyAlignment="1" applyProtection="1"/>
    <xf numFmtId="165" fontId="0" fillId="3" borderId="77" xfId="0" applyNumberFormat="1" applyFont="1" applyFill="1" applyBorder="1" applyAlignment="1" applyProtection="1"/>
    <xf numFmtId="165" fontId="9" fillId="3" borderId="77" xfId="0" applyNumberFormat="1" applyFont="1" applyFill="1" applyBorder="1" applyAlignment="1" applyProtection="1"/>
    <xf numFmtId="165" fontId="0" fillId="3" borderId="70" xfId="0" applyNumberFormat="1" applyFont="1" applyFill="1" applyBorder="1" applyAlignment="1" applyProtection="1"/>
    <xf numFmtId="165" fontId="9" fillId="3" borderId="69" xfId="0" applyNumberFormat="1" applyFont="1" applyFill="1" applyBorder="1" applyAlignment="1" applyProtection="1"/>
    <xf numFmtId="165" fontId="8" fillId="3" borderId="69" xfId="0" applyNumberFormat="1" applyFont="1" applyFill="1" applyBorder="1" applyAlignment="1" applyProtection="1"/>
    <xf numFmtId="165" fontId="9" fillId="3" borderId="78" xfId="0" applyNumberFormat="1" applyFont="1" applyFill="1" applyBorder="1" applyAlignment="1" applyProtection="1"/>
    <xf numFmtId="165" fontId="9" fillId="3" borderId="80" xfId="0" applyNumberFormat="1" applyFont="1" applyFill="1" applyBorder="1" applyAlignment="1" applyProtection="1"/>
    <xf numFmtId="165" fontId="9" fillId="3" borderId="81" xfId="0" applyNumberFormat="1" applyFont="1" applyFill="1" applyBorder="1" applyAlignment="1" applyProtection="1"/>
    <xf numFmtId="165" fontId="9" fillId="3" borderId="72" xfId="0" applyNumberFormat="1" applyFont="1" applyFill="1" applyBorder="1" applyAlignment="1" applyProtection="1"/>
    <xf numFmtId="165" fontId="8" fillId="3" borderId="71" xfId="0" applyNumberFormat="1" applyFont="1" applyFill="1" applyBorder="1" applyAlignment="1" applyProtection="1"/>
    <xf numFmtId="165" fontId="0" fillId="3" borderId="82" xfId="0" applyNumberFormat="1" applyFont="1" applyFill="1" applyBorder="1" applyAlignment="1" applyProtection="1"/>
    <xf numFmtId="165" fontId="9" fillId="3" borderId="82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>
      <alignment wrapText="1"/>
    </xf>
    <xf numFmtId="165" fontId="0" fillId="3" borderId="69" xfId="0" applyNumberFormat="1" applyFont="1" applyFill="1" applyBorder="1" applyAlignment="1" applyProtection="1">
      <alignment vertical="top" wrapText="1"/>
    </xf>
    <xf numFmtId="165" fontId="9" fillId="3" borderId="79" xfId="0" applyNumberFormat="1" applyFont="1" applyFill="1" applyBorder="1" applyAlignment="1" applyProtection="1"/>
    <xf numFmtId="165" fontId="9" fillId="3" borderId="84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>
      <alignment vertical="top" wrapText="1"/>
    </xf>
    <xf numFmtId="165" fontId="0" fillId="3" borderId="75" xfId="0" applyNumberFormat="1" applyFont="1" applyFill="1" applyBorder="1" applyAlignment="1" applyProtection="1"/>
    <xf numFmtId="165" fontId="0" fillId="3" borderId="76" xfId="0" applyNumberFormat="1" applyFont="1" applyFill="1" applyBorder="1" applyAlignment="1" applyProtection="1"/>
    <xf numFmtId="165" fontId="9" fillId="3" borderId="71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vertical="top"/>
    </xf>
    <xf numFmtId="165" fontId="9" fillId="3" borderId="88" xfId="0" applyNumberFormat="1" applyFont="1" applyFill="1" applyBorder="1" applyAlignment="1" applyProtection="1"/>
    <xf numFmtId="165" fontId="9" fillId="3" borderId="89" xfId="0" applyNumberFormat="1" applyFont="1" applyFill="1" applyBorder="1" applyAlignment="1" applyProtection="1"/>
    <xf numFmtId="0" fontId="9" fillId="0" borderId="0" xfId="0" applyFont="1" applyAlignment="1">
      <alignment wrapText="1"/>
    </xf>
    <xf numFmtId="0" fontId="9" fillId="3" borderId="0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/>
    <xf numFmtId="2" fontId="9" fillId="0" borderId="25" xfId="0" applyNumberFormat="1" applyFont="1" applyFill="1" applyBorder="1"/>
    <xf numFmtId="2" fontId="9" fillId="0" borderId="26" xfId="0" applyNumberFormat="1" applyFont="1" applyFill="1" applyBorder="1"/>
    <xf numFmtId="2" fontId="9" fillId="0" borderId="37" xfId="0" applyNumberFormat="1" applyFont="1" applyFill="1" applyBorder="1"/>
    <xf numFmtId="0" fontId="9" fillId="0" borderId="51" xfId="9" applyFont="1" applyBorder="1" applyAlignment="1">
      <alignment horizontal="left" vertical="center" wrapText="1"/>
    </xf>
    <xf numFmtId="0" fontId="8" fillId="3" borderId="5" xfId="9" applyFont="1" applyFill="1" applyBorder="1" applyAlignment="1">
      <alignment horizontal="left" vertical="center" wrapText="1"/>
    </xf>
    <xf numFmtId="0" fontId="9" fillId="3" borderId="5" xfId="0" applyFont="1" applyFill="1" applyBorder="1"/>
    <xf numFmtId="0" fontId="8" fillId="3" borderId="5" xfId="0" applyFont="1" applyFill="1" applyBorder="1"/>
    <xf numFmtId="0" fontId="8" fillId="0" borderId="5" xfId="0" applyFont="1" applyFill="1" applyBorder="1"/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8" fillId="3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9" fillId="0" borderId="5" xfId="0" applyFont="1" applyBorder="1" applyAlignment="1"/>
    <xf numFmtId="0" fontId="9" fillId="3" borderId="5" xfId="0" applyFont="1" applyFill="1" applyBorder="1" applyAlignment="1">
      <alignment wrapText="1"/>
    </xf>
    <xf numFmtId="0" fontId="9" fillId="3" borderId="11" xfId="0" applyFont="1" applyFill="1" applyBorder="1" applyAlignment="1"/>
    <xf numFmtId="0" fontId="9" fillId="3" borderId="33" xfId="0" applyFont="1" applyFill="1" applyBorder="1" applyAlignment="1">
      <alignment wrapText="1"/>
    </xf>
    <xf numFmtId="0" fontId="9" fillId="3" borderId="11" xfId="0" applyFont="1" applyFill="1" applyBorder="1"/>
    <xf numFmtId="0" fontId="9" fillId="0" borderId="49" xfId="0" applyFont="1" applyFill="1" applyBorder="1"/>
    <xf numFmtId="0" fontId="9" fillId="3" borderId="90" xfId="0" applyNumberFormat="1" applyFont="1" applyFill="1" applyBorder="1" applyAlignment="1" applyProtection="1">
      <alignment wrapText="1"/>
    </xf>
    <xf numFmtId="0" fontId="12" fillId="3" borderId="70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>
      <alignment wrapText="1"/>
    </xf>
    <xf numFmtId="0" fontId="9" fillId="3" borderId="87" xfId="0" applyNumberFormat="1" applyFont="1" applyFill="1" applyBorder="1" applyAlignment="1" applyProtection="1"/>
    <xf numFmtId="165" fontId="0" fillId="3" borderId="24" xfId="0" applyNumberFormat="1" applyFont="1" applyFill="1" applyBorder="1" applyAlignment="1" applyProtection="1"/>
    <xf numFmtId="165" fontId="9" fillId="0" borderId="61" xfId="0" applyNumberFormat="1" applyFont="1" applyFill="1" applyBorder="1" applyAlignment="1" applyProtection="1"/>
    <xf numFmtId="165" fontId="9" fillId="0" borderId="68" xfId="0" applyNumberFormat="1" applyFont="1" applyFill="1" applyBorder="1" applyAlignment="1" applyProtection="1"/>
    <xf numFmtId="165" fontId="9" fillId="0" borderId="69" xfId="0" applyNumberFormat="1" applyFont="1" applyFill="1" applyBorder="1" applyAlignment="1" applyProtection="1"/>
    <xf numFmtId="165" fontId="8" fillId="0" borderId="68" xfId="0" applyNumberFormat="1" applyFont="1" applyFill="1" applyBorder="1" applyAlignment="1" applyProtection="1"/>
    <xf numFmtId="0" fontId="9" fillId="0" borderId="5" xfId="0" applyFont="1" applyFill="1" applyBorder="1" applyAlignment="1"/>
    <xf numFmtId="165" fontId="9" fillId="3" borderId="6" xfId="9" applyNumberFormat="1" applyFont="1" applyFill="1" applyBorder="1" applyAlignment="1">
      <alignment horizontal="center"/>
    </xf>
    <xf numFmtId="165" fontId="9" fillId="3" borderId="12" xfId="9" applyNumberFormat="1" applyFont="1" applyFill="1" applyBorder="1" applyAlignment="1">
      <alignment horizontal="center"/>
    </xf>
    <xf numFmtId="165" fontId="9" fillId="3" borderId="48" xfId="9" applyNumberFormat="1" applyFont="1" applyFill="1" applyBorder="1" applyAlignment="1">
      <alignment horizontal="center"/>
    </xf>
    <xf numFmtId="0" fontId="9" fillId="3" borderId="92" xfId="0" applyFont="1" applyFill="1" applyBorder="1"/>
    <xf numFmtId="0" fontId="8" fillId="3" borderId="13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165" fontId="9" fillId="3" borderId="93" xfId="9" applyNumberFormat="1" applyFont="1" applyFill="1" applyBorder="1" applyAlignment="1">
      <alignment horizontal="center"/>
    </xf>
    <xf numFmtId="165" fontId="9" fillId="3" borderId="93" xfId="0" applyNumberFormat="1" applyFont="1" applyFill="1" applyBorder="1" applyAlignment="1">
      <alignment horizontal="center"/>
    </xf>
    <xf numFmtId="165" fontId="9" fillId="3" borderId="94" xfId="0" applyNumberFormat="1" applyFont="1" applyFill="1" applyBorder="1" applyAlignment="1">
      <alignment horizontal="center"/>
    </xf>
    <xf numFmtId="165" fontId="9" fillId="3" borderId="95" xfId="9" applyNumberFormat="1" applyFont="1" applyFill="1" applyBorder="1" applyAlignment="1">
      <alignment horizontal="center"/>
    </xf>
    <xf numFmtId="165" fontId="8" fillId="3" borderId="43" xfId="0" applyNumberFormat="1" applyFont="1" applyFill="1" applyBorder="1" applyAlignment="1">
      <alignment horizontal="center" vertical="center" wrapText="1"/>
    </xf>
    <xf numFmtId="165" fontId="8" fillId="3" borderId="46" xfId="0" applyNumberFormat="1" applyFont="1" applyFill="1" applyBorder="1" applyAlignment="1">
      <alignment horizontal="center" vertical="center" wrapText="1"/>
    </xf>
    <xf numFmtId="165" fontId="8" fillId="3" borderId="43" xfId="0" applyNumberFormat="1" applyFont="1" applyFill="1" applyBorder="1" applyAlignment="1">
      <alignment vertical="center" wrapText="1"/>
    </xf>
    <xf numFmtId="2" fontId="9" fillId="3" borderId="25" xfId="0" applyNumberFormat="1" applyFont="1" applyFill="1" applyBorder="1"/>
    <xf numFmtId="0" fontId="8" fillId="3" borderId="73" xfId="0" applyNumberFormat="1" applyFont="1" applyFill="1" applyBorder="1" applyAlignment="1" applyProtection="1">
      <alignment wrapText="1"/>
    </xf>
    <xf numFmtId="0" fontId="9" fillId="0" borderId="5" xfId="0" applyFont="1" applyBorder="1" applyAlignment="1">
      <alignment vertical="top" wrapText="1"/>
    </xf>
    <xf numFmtId="0" fontId="12" fillId="0" borderId="8" xfId="0" applyFont="1" applyFill="1" applyBorder="1" applyAlignment="1">
      <alignment wrapText="1"/>
    </xf>
    <xf numFmtId="0" fontId="8" fillId="0" borderId="0" xfId="0" applyFont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Alignment="1">
      <alignment wrapText="1"/>
    </xf>
    <xf numFmtId="0" fontId="9" fillId="0" borderId="8" xfId="0" applyFont="1" applyBorder="1" applyAlignment="1">
      <alignment vertical="top" wrapText="1"/>
    </xf>
    <xf numFmtId="165" fontId="9" fillId="3" borderId="96" xfId="0" applyNumberFormat="1" applyFont="1" applyFill="1" applyBorder="1" applyAlignment="1" applyProtection="1"/>
    <xf numFmtId="0" fontId="12" fillId="3" borderId="8" xfId="0" applyFont="1" applyFill="1" applyBorder="1" applyAlignment="1">
      <alignment wrapText="1"/>
    </xf>
    <xf numFmtId="0" fontId="12" fillId="3" borderId="83" xfId="0" applyNumberFormat="1" applyFont="1" applyFill="1" applyBorder="1" applyAlignment="1" applyProtection="1"/>
    <xf numFmtId="165" fontId="9" fillId="3" borderId="97" xfId="0" applyNumberFormat="1" applyFont="1" applyFill="1" applyBorder="1" applyAlignment="1" applyProtection="1"/>
    <xf numFmtId="165" fontId="9" fillId="3" borderId="46" xfId="0" applyNumberFormat="1" applyFont="1" applyFill="1" applyBorder="1" applyAlignment="1" applyProtection="1"/>
    <xf numFmtId="165" fontId="8" fillId="3" borderId="47" xfId="0" applyNumberFormat="1" applyFont="1" applyFill="1" applyBorder="1" applyAlignment="1" applyProtection="1"/>
    <xf numFmtId="165" fontId="8" fillId="3" borderId="36" xfId="0" applyNumberFormat="1" applyFont="1" applyFill="1" applyBorder="1" applyAlignment="1" applyProtection="1"/>
    <xf numFmtId="0" fontId="12" fillId="3" borderId="87" xfId="0" applyNumberFormat="1" applyFont="1" applyFill="1" applyBorder="1" applyAlignment="1" applyProtection="1"/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165" fontId="8" fillId="3" borderId="1" xfId="0" applyNumberFormat="1" applyFont="1" applyFill="1" applyBorder="1" applyAlignment="1" applyProtection="1"/>
    <xf numFmtId="165" fontId="8" fillId="3" borderId="1" xfId="0" applyNumberFormat="1" applyFont="1" applyFill="1" applyBorder="1" applyAlignment="1"/>
    <xf numFmtId="165" fontId="8" fillId="3" borderId="7" xfId="0" applyNumberFormat="1" applyFont="1" applyFill="1" applyBorder="1" applyAlignment="1" applyProtection="1"/>
    <xf numFmtId="165" fontId="8" fillId="0" borderId="7" xfId="0" applyNumberFormat="1" applyFont="1" applyFill="1" applyBorder="1" applyAlignment="1" applyProtection="1"/>
    <xf numFmtId="165" fontId="8" fillId="0" borderId="1" xfId="0" applyNumberFormat="1" applyFont="1" applyFill="1" applyBorder="1" applyAlignment="1" applyProtection="1"/>
    <xf numFmtId="165" fontId="8" fillId="0" borderId="15" xfId="0" applyNumberFormat="1" applyFont="1" applyFill="1" applyBorder="1"/>
    <xf numFmtId="165" fontId="9" fillId="3" borderId="98" xfId="0" applyNumberFormat="1" applyFont="1" applyFill="1" applyBorder="1" applyAlignment="1" applyProtection="1"/>
    <xf numFmtId="165" fontId="9" fillId="3" borderId="67" xfId="0" applyNumberFormat="1" applyFont="1" applyFill="1" applyBorder="1" applyAlignment="1" applyProtection="1"/>
    <xf numFmtId="165" fontId="9" fillId="3" borderId="69" xfId="0" applyNumberFormat="1" applyFont="1" applyFill="1" applyBorder="1" applyAlignment="1" applyProtection="1">
      <alignment wrapText="1"/>
    </xf>
    <xf numFmtId="165" fontId="0" fillId="0" borderId="69" xfId="0" applyNumberFormat="1" applyFont="1" applyFill="1" applyBorder="1" applyAlignment="1" applyProtection="1"/>
    <xf numFmtId="165" fontId="0" fillId="0" borderId="68" xfId="0" applyNumberFormat="1" applyFont="1" applyFill="1" applyBorder="1" applyAlignment="1" applyProtection="1"/>
    <xf numFmtId="2" fontId="0" fillId="0" borderId="0" xfId="0" applyNumberFormat="1"/>
    <xf numFmtId="165" fontId="0" fillId="0" borderId="0" xfId="0" applyNumberFormat="1" applyFill="1"/>
    <xf numFmtId="2" fontId="9" fillId="0" borderId="38" xfId="0" applyNumberFormat="1" applyFont="1" applyFill="1" applyBorder="1"/>
    <xf numFmtId="164" fontId="9" fillId="0" borderId="1" xfId="0" applyNumberFormat="1" applyFont="1" applyFill="1" applyBorder="1"/>
    <xf numFmtId="2" fontId="9" fillId="0" borderId="1" xfId="0" applyNumberFormat="1" applyFont="1" applyFill="1" applyBorder="1"/>
    <xf numFmtId="2" fontId="8" fillId="0" borderId="1" xfId="0" applyNumberFormat="1" applyFont="1" applyFill="1" applyBorder="1"/>
    <xf numFmtId="2" fontId="9" fillId="0" borderId="16" xfId="0" applyNumberFormat="1" applyFont="1" applyFill="1" applyBorder="1"/>
    <xf numFmtId="2" fontId="8" fillId="0" borderId="16" xfId="0" applyNumberFormat="1" applyFont="1" applyFill="1" applyBorder="1"/>
    <xf numFmtId="0" fontId="11" fillId="0" borderId="5" xfId="9" applyFont="1" applyFill="1" applyBorder="1" applyAlignment="1">
      <alignment vertical="top" wrapText="1"/>
    </xf>
    <xf numFmtId="0" fontId="8" fillId="0" borderId="49" xfId="0" applyFont="1" applyFill="1" applyBorder="1" applyAlignment="1">
      <alignment vertical="top"/>
    </xf>
    <xf numFmtId="165" fontId="9" fillId="0" borderId="72" xfId="0" applyNumberFormat="1" applyFont="1" applyFill="1" applyBorder="1" applyAlignment="1" applyProtection="1"/>
    <xf numFmtId="0" fontId="25" fillId="0" borderId="50" xfId="9" applyFont="1" applyBorder="1" applyAlignment="1">
      <alignment horizontal="center" vertical="center" wrapText="1"/>
    </xf>
    <xf numFmtId="0" fontId="25" fillId="0" borderId="46" xfId="9" applyFont="1" applyBorder="1" applyAlignment="1">
      <alignment horizontal="center" vertical="center" wrapText="1"/>
    </xf>
    <xf numFmtId="165" fontId="25" fillId="3" borderId="7" xfId="0" applyNumberFormat="1" applyFont="1" applyFill="1" applyBorder="1"/>
    <xf numFmtId="0" fontId="25" fillId="3" borderId="1" xfId="9" applyFont="1" applyFill="1" applyBorder="1" applyAlignment="1">
      <alignment horizontal="center" vertical="center" wrapText="1"/>
    </xf>
    <xf numFmtId="0" fontId="25" fillId="3" borderId="7" xfId="9" applyFont="1" applyFill="1" applyBorder="1" applyAlignment="1">
      <alignment horizontal="center" vertical="center" wrapText="1"/>
    </xf>
    <xf numFmtId="165" fontId="25" fillId="3" borderId="1" xfId="0" applyNumberFormat="1" applyFont="1" applyFill="1" applyBorder="1"/>
    <xf numFmtId="165" fontId="25" fillId="0" borderId="7" xfId="0" applyNumberFormat="1" applyFont="1" applyFill="1" applyBorder="1"/>
    <xf numFmtId="165" fontId="25" fillId="0" borderId="1" xfId="0" applyNumberFormat="1" applyFont="1" applyBorder="1"/>
    <xf numFmtId="165" fontId="25" fillId="0" borderId="7" xfId="0" applyNumberFormat="1" applyFont="1" applyBorder="1"/>
    <xf numFmtId="165" fontId="25" fillId="0" borderId="1" xfId="0" applyNumberFormat="1" applyFont="1" applyFill="1" applyBorder="1"/>
    <xf numFmtId="165" fontId="25" fillId="0" borderId="7" xfId="0" applyNumberFormat="1" applyFont="1" applyBorder="1" applyAlignment="1">
      <alignment vertical="top"/>
    </xf>
    <xf numFmtId="165" fontId="25" fillId="0" borderId="1" xfId="0" applyNumberFormat="1" applyFont="1" applyBorder="1" applyAlignment="1">
      <alignment vertical="top"/>
    </xf>
    <xf numFmtId="165" fontId="25" fillId="0" borderId="7" xfId="0" applyNumberFormat="1" applyFont="1" applyBorder="1" applyAlignment="1"/>
    <xf numFmtId="165" fontId="25" fillId="0" borderId="1" xfId="0" applyNumberFormat="1" applyFont="1" applyBorder="1" applyAlignment="1"/>
    <xf numFmtId="165" fontId="25" fillId="0" borderId="36" xfId="0" applyNumberFormat="1" applyFont="1" applyFill="1" applyBorder="1"/>
    <xf numFmtId="165" fontId="25" fillId="0" borderId="38" xfId="0" applyNumberFormat="1" applyFont="1" applyFill="1" applyBorder="1"/>
    <xf numFmtId="165" fontId="25" fillId="0" borderId="20" xfId="0" applyNumberFormat="1" applyFont="1" applyFill="1" applyBorder="1"/>
    <xf numFmtId="165" fontId="25" fillId="0" borderId="21" xfId="0" applyNumberFormat="1" applyFont="1" applyFill="1" applyBorder="1"/>
    <xf numFmtId="0" fontId="0" fillId="0" borderId="0" xfId="0"/>
    <xf numFmtId="165" fontId="9" fillId="3" borderId="6" xfId="9" applyNumberFormat="1" applyFont="1" applyFill="1" applyBorder="1" applyAlignment="1">
      <alignment horizontal="center" vertical="top"/>
    </xf>
    <xf numFmtId="165" fontId="0" fillId="3" borderId="3" xfId="0" applyNumberFormat="1" applyFill="1" applyBorder="1" applyAlignment="1">
      <alignment horizontal="center" vertical="top"/>
    </xf>
    <xf numFmtId="165" fontId="0" fillId="3" borderId="1" xfId="0" applyNumberFormat="1" applyFill="1" applyBorder="1" applyAlignment="1">
      <alignment horizontal="center" vertical="top"/>
    </xf>
    <xf numFmtId="1" fontId="23" fillId="0" borderId="2" xfId="0" applyNumberFormat="1" applyFont="1" applyBorder="1" applyAlignment="1">
      <alignment horizontal="center"/>
    </xf>
    <xf numFmtId="1" fontId="23" fillId="0" borderId="122" xfId="0" applyNumberFormat="1" applyFont="1" applyFill="1" applyBorder="1" applyAlignment="1">
      <alignment horizontal="center"/>
    </xf>
    <xf numFmtId="1" fontId="24" fillId="0" borderId="28" xfId="0" applyNumberFormat="1" applyFont="1" applyBorder="1" applyAlignment="1">
      <alignment horizontal="center"/>
    </xf>
    <xf numFmtId="0" fontId="9" fillId="3" borderId="73" xfId="0" applyNumberFormat="1" applyFont="1" applyFill="1" applyBorder="1" applyAlignment="1" applyProtection="1">
      <alignment wrapText="1"/>
    </xf>
    <xf numFmtId="1" fontId="23" fillId="0" borderId="35" xfId="0" applyNumberFormat="1" applyFont="1" applyBorder="1" applyAlignment="1">
      <alignment horizontal="center"/>
    </xf>
    <xf numFmtId="165" fontId="9" fillId="0" borderId="36" xfId="0" applyNumberFormat="1" applyFont="1" applyFill="1" applyBorder="1"/>
    <xf numFmtId="165" fontId="9" fillId="0" borderId="38" xfId="0" applyNumberFormat="1" applyFont="1" applyFill="1" applyBorder="1"/>
    <xf numFmtId="165" fontId="9" fillId="0" borderId="20" xfId="0" applyNumberFormat="1" applyFont="1" applyFill="1" applyBorder="1"/>
    <xf numFmtId="165" fontId="9" fillId="0" borderId="21" xfId="0" applyNumberFormat="1" applyFont="1" applyFill="1" applyBorder="1"/>
    <xf numFmtId="165" fontId="9" fillId="0" borderId="103" xfId="0" applyNumberFormat="1" applyFont="1" applyFill="1" applyBorder="1"/>
    <xf numFmtId="165" fontId="9" fillId="0" borderId="121" xfId="0" applyNumberFormat="1" applyFont="1" applyFill="1" applyBorder="1"/>
    <xf numFmtId="165" fontId="9" fillId="0" borderId="29" xfId="0" applyNumberFormat="1" applyFont="1" applyFill="1" applyBorder="1"/>
    <xf numFmtId="165" fontId="9" fillId="0" borderId="26" xfId="0" applyNumberFormat="1" applyFont="1" applyFill="1" applyBorder="1"/>
    <xf numFmtId="165" fontId="9" fillId="0" borderId="31" xfId="0" applyNumberFormat="1" applyFont="1" applyFill="1" applyBorder="1"/>
    <xf numFmtId="165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9" fillId="3" borderId="26" xfId="0" applyNumberFormat="1" applyFont="1" applyFill="1" applyBorder="1" applyAlignment="1" applyProtection="1"/>
    <xf numFmtId="165" fontId="0" fillId="3" borderId="1" xfId="0" applyNumberFormat="1" applyFont="1" applyFill="1" applyBorder="1" applyAlignment="1" applyProtection="1"/>
    <xf numFmtId="0" fontId="9" fillId="3" borderId="83" xfId="0" applyNumberFormat="1" applyFont="1" applyFill="1" applyBorder="1" applyAlignment="1" applyProtection="1">
      <alignment horizontal="left" vertical="center" wrapText="1"/>
    </xf>
    <xf numFmtId="0" fontId="12" fillId="3" borderId="70" xfId="0" applyNumberFormat="1" applyFont="1" applyFill="1" applyBorder="1" applyAlignment="1" applyProtection="1">
      <alignment horizontal="left" vertical="center" wrapText="1"/>
    </xf>
    <xf numFmtId="0" fontId="9" fillId="3" borderId="83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>
      <alignment vertical="top" wrapText="1"/>
    </xf>
    <xf numFmtId="0" fontId="12" fillId="3" borderId="70" xfId="0" applyNumberFormat="1" applyFont="1" applyFill="1" applyBorder="1" applyAlignment="1" applyProtection="1">
      <alignment vertical="top" wrapText="1"/>
    </xf>
    <xf numFmtId="0" fontId="12" fillId="3" borderId="70" xfId="0" applyNumberFormat="1" applyFont="1" applyFill="1" applyBorder="1" applyAlignment="1" applyProtection="1">
      <alignment wrapText="1"/>
    </xf>
    <xf numFmtId="0" fontId="9" fillId="3" borderId="8" xfId="0" applyFont="1" applyFill="1" applyBorder="1" applyAlignment="1">
      <alignment wrapText="1"/>
    </xf>
    <xf numFmtId="0" fontId="9" fillId="3" borderId="124" xfId="0" applyNumberFormat="1" applyFont="1" applyFill="1" applyBorder="1" applyAlignment="1" applyProtection="1"/>
    <xf numFmtId="0" fontId="18" fillId="3" borderId="86" xfId="0" applyNumberFormat="1" applyFont="1" applyFill="1" applyBorder="1" applyAlignment="1" applyProtection="1">
      <alignment wrapText="1"/>
    </xf>
    <xf numFmtId="0" fontId="12" fillId="0" borderId="5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3" borderId="70" xfId="0" applyNumberFormat="1" applyFont="1" applyFill="1" applyBorder="1" applyAlignment="1" applyProtection="1">
      <alignment vertical="center"/>
    </xf>
    <xf numFmtId="0" fontId="9" fillId="0" borderId="70" xfId="0" applyNumberFormat="1" applyFont="1" applyFill="1" applyBorder="1" applyAlignment="1" applyProtection="1"/>
    <xf numFmtId="0" fontId="19" fillId="3" borderId="70" xfId="0" applyNumberFormat="1" applyFont="1" applyFill="1" applyBorder="1" applyAlignment="1" applyProtection="1"/>
    <xf numFmtId="0" fontId="12" fillId="3" borderId="8" xfId="0" applyFont="1" applyFill="1" applyBorder="1" applyAlignment="1">
      <alignment vertical="top" wrapText="1"/>
    </xf>
    <xf numFmtId="0" fontId="12" fillId="3" borderId="53" xfId="0" applyFont="1" applyFill="1" applyBorder="1" applyAlignment="1">
      <alignment wrapText="1"/>
    </xf>
    <xf numFmtId="0" fontId="9" fillId="3" borderId="8" xfId="0" applyNumberFormat="1" applyFont="1" applyFill="1" applyBorder="1" applyAlignment="1" applyProtection="1"/>
    <xf numFmtId="0" fontId="9" fillId="3" borderId="83" xfId="0" applyNumberFormat="1" applyFont="1" applyFill="1" applyBorder="1" applyAlignment="1" applyProtection="1">
      <alignment vertical="top" wrapText="1"/>
    </xf>
    <xf numFmtId="0" fontId="8" fillId="3" borderId="70" xfId="0" applyNumberFormat="1" applyFont="1" applyFill="1" applyBorder="1" applyAlignment="1" applyProtection="1"/>
    <xf numFmtId="0" fontId="12" fillId="3" borderId="53" xfId="0" applyNumberFormat="1" applyFont="1" applyFill="1" applyBorder="1" applyAlignment="1" applyProtection="1">
      <alignment vertical="top" wrapText="1"/>
    </xf>
    <xf numFmtId="0" fontId="9" fillId="3" borderId="29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/>
    <xf numFmtId="165" fontId="8" fillId="3" borderId="77" xfId="0" applyNumberFormat="1" applyFont="1" applyFill="1" applyBorder="1" applyAlignment="1" applyProtection="1"/>
    <xf numFmtId="165" fontId="8" fillId="3" borderId="9" xfId="0" applyNumberFormat="1" applyFont="1" applyFill="1" applyBorder="1"/>
    <xf numFmtId="165" fontId="9" fillId="0" borderId="7" xfId="0" applyNumberFormat="1" applyFont="1" applyBorder="1" applyAlignment="1"/>
    <xf numFmtId="165" fontId="8" fillId="0" borderId="7" xfId="0" applyNumberFormat="1" applyFont="1" applyBorder="1" applyAlignment="1"/>
    <xf numFmtId="165" fontId="8" fillId="0" borderId="15" xfId="0" applyNumberFormat="1" applyFont="1" applyBorder="1" applyAlignment="1"/>
    <xf numFmtId="165" fontId="8" fillId="0" borderId="1" xfId="0" applyNumberFormat="1" applyFont="1" applyBorder="1" applyAlignment="1"/>
    <xf numFmtId="165" fontId="9" fillId="3" borderId="126" xfId="0" applyNumberFormat="1" applyFont="1" applyFill="1" applyBorder="1" applyAlignment="1" applyProtection="1"/>
    <xf numFmtId="165" fontId="8" fillId="3" borderId="7" xfId="0" applyNumberFormat="1" applyFont="1" applyFill="1" applyBorder="1" applyAlignment="1"/>
    <xf numFmtId="165" fontId="9" fillId="3" borderId="7" xfId="0" applyNumberFormat="1" applyFont="1" applyFill="1" applyBorder="1" applyAlignment="1"/>
    <xf numFmtId="165" fontId="8" fillId="3" borderId="72" xfId="0" applyNumberFormat="1" applyFont="1" applyFill="1" applyBorder="1" applyAlignment="1" applyProtection="1"/>
    <xf numFmtId="165" fontId="9" fillId="3" borderId="16" xfId="0" applyNumberFormat="1" applyFont="1" applyFill="1" applyBorder="1" applyAlignment="1" applyProtection="1"/>
    <xf numFmtId="165" fontId="0" fillId="3" borderId="61" xfId="0" applyNumberFormat="1" applyFont="1" applyFill="1" applyBorder="1" applyAlignment="1" applyProtection="1">
      <alignment vertical="top" wrapText="1"/>
    </xf>
    <xf numFmtId="165" fontId="0" fillId="3" borderId="6" xfId="0" applyNumberFormat="1" applyFont="1" applyFill="1" applyBorder="1" applyAlignment="1" applyProtection="1"/>
    <xf numFmtId="165" fontId="8" fillId="3" borderId="68" xfId="0" applyNumberFormat="1" applyFont="1" applyFill="1" applyBorder="1" applyAlignment="1" applyProtection="1">
      <alignment horizontal="right" vertical="center" wrapText="1"/>
    </xf>
    <xf numFmtId="165" fontId="8" fillId="3" borderId="69" xfId="0" applyNumberFormat="1" applyFont="1" applyFill="1" applyBorder="1" applyAlignment="1" applyProtection="1">
      <alignment horizontal="right" vertical="center" wrapText="1"/>
    </xf>
    <xf numFmtId="0" fontId="8" fillId="3" borderId="68" xfId="0" applyNumberFormat="1" applyFont="1" applyFill="1" applyBorder="1" applyAlignment="1" applyProtection="1">
      <alignment horizontal="right" vertical="center" wrapText="1"/>
    </xf>
    <xf numFmtId="165" fontId="9" fillId="3" borderId="7" xfId="0" applyNumberFormat="1" applyFont="1" applyFill="1" applyBorder="1" applyAlignment="1" applyProtection="1"/>
    <xf numFmtId="165" fontId="8" fillId="3" borderId="83" xfId="0" applyNumberFormat="1" applyFont="1" applyFill="1" applyBorder="1" applyAlignment="1" applyProtection="1"/>
    <xf numFmtId="165" fontId="0" fillId="3" borderId="69" xfId="0" applyNumberFormat="1" applyFont="1" applyFill="1" applyBorder="1" applyAlignment="1" applyProtection="1">
      <alignment horizontal="center"/>
    </xf>
    <xf numFmtId="165" fontId="9" fillId="0" borderId="71" xfId="0" applyNumberFormat="1" applyFont="1" applyFill="1" applyBorder="1" applyAlignment="1" applyProtection="1"/>
    <xf numFmtId="165" fontId="8" fillId="3" borderId="75" xfId="0" applyNumberFormat="1" applyFont="1" applyFill="1" applyBorder="1" applyAlignment="1" applyProtection="1"/>
    <xf numFmtId="165" fontId="8" fillId="3" borderId="76" xfId="0" applyNumberFormat="1" applyFont="1" applyFill="1" applyBorder="1" applyAlignment="1" applyProtection="1"/>
    <xf numFmtId="165" fontId="8" fillId="3" borderId="87" xfId="0" applyNumberFormat="1" applyFont="1" applyFill="1" applyBorder="1" applyAlignment="1" applyProtection="1"/>
    <xf numFmtId="165" fontId="9" fillId="3" borderId="36" xfId="0" applyNumberFormat="1" applyFont="1" applyFill="1" applyBorder="1" applyAlignment="1" applyProtection="1"/>
    <xf numFmtId="165" fontId="9" fillId="3" borderId="38" xfId="0" applyNumberFormat="1" applyFont="1" applyFill="1" applyBorder="1" applyAlignment="1" applyProtection="1"/>
    <xf numFmtId="165" fontId="0" fillId="3" borderId="7" xfId="0" applyNumberFormat="1" applyFont="1" applyFill="1" applyBorder="1" applyAlignment="1" applyProtection="1"/>
    <xf numFmtId="165" fontId="9" fillId="3" borderId="1" xfId="0" applyNumberFormat="1" applyFont="1" applyFill="1" applyBorder="1" applyAlignment="1" applyProtection="1"/>
    <xf numFmtId="165" fontId="9" fillId="3" borderId="127" xfId="0" applyNumberFormat="1" applyFont="1" applyFill="1" applyBorder="1" applyAlignment="1" applyProtection="1"/>
    <xf numFmtId="165" fontId="9" fillId="3" borderId="85" xfId="0" applyNumberFormat="1" applyFont="1" applyFill="1" applyBorder="1" applyAlignment="1" applyProtection="1"/>
    <xf numFmtId="165" fontId="0" fillId="3" borderId="80" xfId="0" applyNumberFormat="1" applyFont="1" applyFill="1" applyBorder="1" applyAlignment="1" applyProtection="1"/>
    <xf numFmtId="165" fontId="0" fillId="3" borderId="81" xfId="0" applyNumberFormat="1" applyFont="1" applyFill="1" applyBorder="1" applyAlignment="1" applyProtection="1"/>
    <xf numFmtId="0" fontId="23" fillId="0" borderId="3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22" xfId="0" applyFont="1" applyBorder="1" applyAlignment="1">
      <alignment horizontal="center"/>
    </xf>
    <xf numFmtId="0" fontId="23" fillId="0" borderId="40" xfId="0" applyFont="1" applyBorder="1"/>
    <xf numFmtId="0" fontId="23" fillId="0" borderId="8" xfId="0" applyFont="1" applyBorder="1"/>
    <xf numFmtId="0" fontId="23" fillId="0" borderId="8" xfId="0" applyFont="1" applyBorder="1" applyAlignment="1">
      <alignment wrapText="1"/>
    </xf>
    <xf numFmtId="0" fontId="23" fillId="0" borderId="53" xfId="0" applyFont="1" applyBorder="1"/>
    <xf numFmtId="0" fontId="23" fillId="0" borderId="56" xfId="0" applyFont="1" applyBorder="1"/>
    <xf numFmtId="0" fontId="24" fillId="0" borderId="28" xfId="0" applyFont="1" applyBorder="1" applyAlignment="1">
      <alignment horizontal="right"/>
    </xf>
    <xf numFmtId="1" fontId="23" fillId="0" borderId="36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1" fontId="23" fillId="0" borderId="20" xfId="0" applyNumberFormat="1" applyFont="1" applyFill="1" applyBorder="1" applyAlignment="1">
      <alignment horizontal="center"/>
    </xf>
    <xf numFmtId="1" fontId="24" fillId="0" borderId="31" xfId="0" applyNumberFormat="1" applyFont="1" applyBorder="1" applyAlignment="1">
      <alignment horizontal="center"/>
    </xf>
    <xf numFmtId="0" fontId="8" fillId="0" borderId="128" xfId="9" applyFont="1" applyBorder="1" applyAlignment="1">
      <alignment horizontal="center" vertical="center" wrapText="1"/>
    </xf>
    <xf numFmtId="0" fontId="8" fillId="0" borderId="129" xfId="9" applyFont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9" fillId="0" borderId="128" xfId="9" applyFont="1" applyBorder="1" applyAlignment="1">
      <alignment horizontal="center" vertical="center" wrapText="1"/>
    </xf>
    <xf numFmtId="0" fontId="9" fillId="0" borderId="129" xfId="9" applyFont="1" applyBorder="1" applyAlignment="1">
      <alignment horizontal="center" vertical="center" wrapText="1"/>
    </xf>
    <xf numFmtId="165" fontId="25" fillId="3" borderId="7" xfId="9" applyNumberFormat="1" applyFont="1" applyFill="1" applyBorder="1" applyAlignment="1">
      <alignment horizontal="right" vertical="center" wrapText="1"/>
    </xf>
    <xf numFmtId="165" fontId="25" fillId="3" borderId="1" xfId="9" applyNumberFormat="1" applyFont="1" applyFill="1" applyBorder="1" applyAlignment="1">
      <alignment horizontal="right" vertical="center" wrapText="1"/>
    </xf>
    <xf numFmtId="0" fontId="25" fillId="3" borderId="7" xfId="9" applyFont="1" applyFill="1" applyBorder="1" applyAlignment="1">
      <alignment horizontal="right" vertical="center" wrapText="1"/>
    </xf>
    <xf numFmtId="165" fontId="25" fillId="0" borderId="68" xfId="0" applyNumberFormat="1" applyFont="1" applyFill="1" applyBorder="1" applyAlignment="1" applyProtection="1"/>
    <xf numFmtId="165" fontId="25" fillId="0" borderId="69" xfId="0" applyNumberFormat="1" applyFont="1" applyFill="1" applyBorder="1" applyAlignment="1" applyProtection="1"/>
    <xf numFmtId="165" fontId="13" fillId="0" borderId="7" xfId="0" applyNumberFormat="1" applyFont="1" applyFill="1" applyBorder="1"/>
    <xf numFmtId="165" fontId="9" fillId="0" borderId="20" xfId="0" applyNumberFormat="1" applyFont="1" applyFill="1" applyBorder="1" applyAlignment="1">
      <alignment horizontal="right" wrapText="1"/>
    </xf>
    <xf numFmtId="165" fontId="9" fillId="0" borderId="50" xfId="9" applyNumberFormat="1" applyFont="1" applyBorder="1" applyAlignment="1">
      <alignment horizontal="right" vertical="center" wrapText="1"/>
    </xf>
    <xf numFmtId="165" fontId="9" fillId="0" borderId="46" xfId="9" applyNumberFormat="1" applyFont="1" applyBorder="1" applyAlignment="1">
      <alignment horizontal="right" vertical="center" wrapText="1"/>
    </xf>
    <xf numFmtId="165" fontId="9" fillId="3" borderId="9" xfId="0" applyNumberFormat="1" applyFont="1" applyFill="1" applyBorder="1"/>
    <xf numFmtId="165" fontId="9" fillId="0" borderId="7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7" xfId="0" applyNumberFormat="1" applyFont="1" applyFill="1" applyBorder="1" applyAlignment="1"/>
    <xf numFmtId="165" fontId="9" fillId="0" borderId="36" xfId="0" applyNumberFormat="1" applyFont="1" applyBorder="1" applyAlignment="1"/>
    <xf numFmtId="165" fontId="9" fillId="0" borderId="20" xfId="0" applyNumberFormat="1" applyFont="1" applyBorder="1" applyAlignment="1"/>
    <xf numFmtId="165" fontId="9" fillId="0" borderId="103" xfId="0" applyNumberFormat="1" applyFont="1" applyBorder="1" applyAlignment="1"/>
    <xf numFmtId="165" fontId="9" fillId="0" borderId="121" xfId="0" applyNumberFormat="1" applyFont="1" applyBorder="1"/>
    <xf numFmtId="165" fontId="9" fillId="0" borderId="15" xfId="0" applyNumberFormat="1" applyFont="1" applyFill="1" applyBorder="1"/>
    <xf numFmtId="165" fontId="9" fillId="0" borderId="16" xfId="0" applyNumberFormat="1" applyFont="1" applyFill="1" applyBorder="1"/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3" borderId="41" xfId="0" applyNumberFormat="1" applyFont="1" applyFill="1" applyBorder="1" applyAlignment="1" applyProtection="1"/>
    <xf numFmtId="0" fontId="12" fillId="3" borderId="5" xfId="0" applyFont="1" applyFill="1" applyBorder="1" applyAlignment="1">
      <alignment wrapText="1"/>
    </xf>
    <xf numFmtId="0" fontId="12" fillId="0" borderId="5" xfId="0" applyFont="1" applyFill="1" applyBorder="1"/>
    <xf numFmtId="0" fontId="18" fillId="3" borderId="29" xfId="0" applyNumberFormat="1" applyFont="1" applyFill="1" applyBorder="1" applyAlignment="1" applyProtection="1">
      <alignment horizontal="left" vertical="center" wrapText="1"/>
    </xf>
    <xf numFmtId="165" fontId="0" fillId="3" borderId="88" xfId="0" applyNumberFormat="1" applyFont="1" applyFill="1" applyBorder="1" applyAlignment="1" applyProtection="1"/>
    <xf numFmtId="165" fontId="0" fillId="3" borderId="89" xfId="0" applyNumberFormat="1" applyFont="1" applyFill="1" applyBorder="1" applyAlignment="1" applyProtection="1"/>
    <xf numFmtId="0" fontId="12" fillId="0" borderId="5" xfId="0" applyFont="1" applyFill="1" applyBorder="1" applyAlignment="1">
      <alignment wrapText="1"/>
    </xf>
    <xf numFmtId="0" fontId="9" fillId="3" borderId="51" xfId="0" applyNumberFormat="1" applyFont="1" applyFill="1" applyBorder="1" applyAlignment="1" applyProtection="1"/>
    <xf numFmtId="165" fontId="9" fillId="3" borderId="130" xfId="0" applyNumberFormat="1" applyFont="1" applyFill="1" applyBorder="1" applyAlignment="1" applyProtection="1"/>
    <xf numFmtId="165" fontId="9" fillId="3" borderId="131" xfId="0" applyNumberFormat="1" applyFont="1" applyFill="1" applyBorder="1" applyAlignment="1" applyProtection="1"/>
    <xf numFmtId="165" fontId="9" fillId="3" borderId="4" xfId="0" applyNumberFormat="1" applyFont="1" applyFill="1" applyBorder="1" applyAlignment="1" applyProtection="1"/>
    <xf numFmtId="165" fontId="9" fillId="3" borderId="68" xfId="0" applyNumberFormat="1" applyFont="1" applyFill="1" applyBorder="1" applyAlignment="1" applyProtection="1">
      <alignment wrapText="1"/>
    </xf>
    <xf numFmtId="165" fontId="9" fillId="3" borderId="47" xfId="0" applyNumberFormat="1" applyFont="1" applyFill="1" applyBorder="1" applyAlignment="1" applyProtection="1"/>
    <xf numFmtId="165" fontId="9" fillId="3" borderId="44" xfId="0" applyNumberFormat="1" applyFont="1" applyFill="1" applyBorder="1" applyAlignment="1" applyProtection="1"/>
    <xf numFmtId="0" fontId="18" fillId="3" borderId="29" xfId="0" applyNumberFormat="1" applyFont="1" applyFill="1" applyBorder="1" applyAlignment="1" applyProtection="1">
      <alignment wrapText="1"/>
    </xf>
    <xf numFmtId="165" fontId="9" fillId="3" borderId="87" xfId="0" applyNumberFormat="1" applyFont="1" applyFill="1" applyBorder="1" applyAlignment="1" applyProtection="1"/>
    <xf numFmtId="165" fontId="9" fillId="3" borderId="132" xfId="0" applyNumberFormat="1" applyFont="1" applyFill="1" applyBorder="1" applyAlignment="1" applyProtection="1"/>
    <xf numFmtId="165" fontId="9" fillId="3" borderId="15" xfId="0" applyNumberFormat="1" applyFont="1" applyFill="1" applyBorder="1" applyAlignment="1" applyProtection="1"/>
    <xf numFmtId="165" fontId="9" fillId="3" borderId="12" xfId="0" applyNumberFormat="1" applyFont="1" applyFill="1" applyBorder="1" applyAlignment="1" applyProtection="1"/>
    <xf numFmtId="165" fontId="9" fillId="3" borderId="41" xfId="0" applyNumberFormat="1" applyFont="1" applyFill="1" applyBorder="1" applyAlignment="1" applyProtection="1"/>
    <xf numFmtId="165" fontId="9" fillId="3" borderId="133" xfId="0" applyNumberFormat="1" applyFont="1" applyFill="1" applyBorder="1" applyAlignment="1" applyProtection="1"/>
    <xf numFmtId="165" fontId="9" fillId="3" borderId="134" xfId="0" applyNumberFormat="1" applyFont="1" applyFill="1" applyBorder="1" applyAlignment="1" applyProtection="1"/>
    <xf numFmtId="165" fontId="8" fillId="3" borderId="26" xfId="0" applyNumberFormat="1" applyFont="1" applyFill="1" applyBorder="1"/>
    <xf numFmtId="165" fontId="9" fillId="3" borderId="29" xfId="0" applyNumberFormat="1" applyFont="1" applyFill="1" applyBorder="1" applyAlignment="1" applyProtection="1"/>
    <xf numFmtId="165" fontId="9" fillId="0" borderId="29" xfId="0" applyNumberFormat="1" applyFont="1" applyFill="1" applyBorder="1" applyAlignment="1" applyProtection="1"/>
    <xf numFmtId="165" fontId="9" fillId="0" borderId="26" xfId="0" applyNumberFormat="1" applyFont="1" applyFill="1" applyBorder="1" applyAlignment="1" applyProtection="1"/>
    <xf numFmtId="0" fontId="0" fillId="0" borderId="0" xfId="0"/>
    <xf numFmtId="165" fontId="8" fillId="0" borderId="8" xfId="0" applyNumberFormat="1" applyFont="1" applyBorder="1" applyAlignment="1"/>
    <xf numFmtId="165" fontId="9" fillId="3" borderId="135" xfId="0" applyNumberFormat="1" applyFont="1" applyFill="1" applyBorder="1" applyAlignment="1" applyProtection="1"/>
    <xf numFmtId="2" fontId="9" fillId="0" borderId="37" xfId="0" applyNumberFormat="1" applyFont="1" applyBorder="1"/>
    <xf numFmtId="2" fontId="9" fillId="0" borderId="3" xfId="0" applyNumberFormat="1" applyFont="1" applyBorder="1"/>
    <xf numFmtId="0" fontId="0" fillId="0" borderId="0" xfId="0" applyBorder="1"/>
    <xf numFmtId="0" fontId="9" fillId="0" borderId="6" xfId="9" applyFont="1" applyBorder="1"/>
    <xf numFmtId="0" fontId="9" fillId="0" borderId="6" xfId="9" applyFont="1" applyBorder="1" applyAlignment="1">
      <alignment wrapText="1"/>
    </xf>
    <xf numFmtId="0" fontId="9" fillId="0" borderId="6" xfId="9" applyFont="1" applyBorder="1" applyAlignment="1"/>
    <xf numFmtId="0" fontId="9" fillId="0" borderId="6" xfId="9" applyFont="1" applyFill="1" applyBorder="1"/>
    <xf numFmtId="0" fontId="9" fillId="3" borderId="64" xfId="0" applyNumberFormat="1" applyFont="1" applyFill="1" applyBorder="1" applyAlignment="1" applyProtection="1"/>
    <xf numFmtId="0" fontId="9" fillId="3" borderId="10" xfId="0" applyFont="1" applyFill="1" applyBorder="1"/>
    <xf numFmtId="0" fontId="9" fillId="0" borderId="6" xfId="9" applyFont="1" applyFill="1" applyBorder="1" applyAlignment="1">
      <alignment vertical="top" wrapText="1"/>
    </xf>
    <xf numFmtId="0" fontId="11" fillId="0" borderId="6" xfId="9" applyFont="1" applyFill="1" applyBorder="1" applyAlignment="1">
      <alignment vertical="top" wrapText="1"/>
    </xf>
    <xf numFmtId="0" fontId="9" fillId="0" borderId="10" xfId="0" applyFont="1" applyBorder="1" applyAlignment="1"/>
    <xf numFmtId="0" fontId="8" fillId="0" borderId="6" xfId="0" applyFont="1" applyBorder="1" applyAlignment="1">
      <alignment wrapText="1"/>
    </xf>
    <xf numFmtId="0" fontId="13" fillId="0" borderId="32" xfId="9" applyFont="1" applyFill="1" applyBorder="1"/>
    <xf numFmtId="0" fontId="8" fillId="0" borderId="5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9" fillId="3" borderId="43" xfId="0" applyFont="1" applyFill="1" applyBorder="1" applyAlignment="1">
      <alignment wrapText="1"/>
    </xf>
    <xf numFmtId="0" fontId="9" fillId="3" borderId="3" xfId="9" applyFont="1" applyFill="1" applyBorder="1"/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0" fontId="9" fillId="3" borderId="3" xfId="0" applyNumberFormat="1" applyFont="1" applyFill="1" applyBorder="1" applyAlignment="1" applyProtection="1"/>
    <xf numFmtId="0" fontId="9" fillId="3" borderId="3" xfId="0" applyFont="1" applyFill="1" applyBorder="1" applyAlignment="1">
      <alignment vertical="top"/>
    </xf>
    <xf numFmtId="0" fontId="9" fillId="3" borderId="19" xfId="0" applyFont="1" applyFill="1" applyBorder="1"/>
    <xf numFmtId="0" fontId="8" fillId="3" borderId="50" xfId="0" applyFont="1" applyFill="1" applyBorder="1"/>
    <xf numFmtId="0" fontId="8" fillId="3" borderId="7" xfId="0" applyFont="1" applyFill="1" applyBorder="1"/>
    <xf numFmtId="0" fontId="8" fillId="3" borderId="7" xfId="0" applyFont="1" applyFill="1" applyBorder="1" applyAlignment="1">
      <alignment vertical="top"/>
    </xf>
    <xf numFmtId="0" fontId="8" fillId="3" borderId="20" xfId="0" applyFont="1" applyFill="1" applyBorder="1"/>
    <xf numFmtId="0" fontId="8" fillId="3" borderId="91" xfId="0" applyFont="1" applyFill="1" applyBorder="1"/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57" xfId="0" applyFont="1" applyBorder="1" applyAlignment="1">
      <alignment horizontal="center" vertical="top" wrapText="1"/>
    </xf>
    <xf numFmtId="0" fontId="6" fillId="0" borderId="137" xfId="0" applyFont="1" applyBorder="1" applyAlignment="1">
      <alignment horizontal="center" vertical="top" wrapText="1"/>
    </xf>
    <xf numFmtId="0" fontId="6" fillId="0" borderId="138" xfId="0" applyFont="1" applyBorder="1" applyAlignment="1">
      <alignment horizontal="center" vertical="top" wrapText="1"/>
    </xf>
    <xf numFmtId="0" fontId="6" fillId="0" borderId="57" xfId="0" applyFont="1" applyFill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14" fontId="4" fillId="0" borderId="137" xfId="0" applyNumberFormat="1" applyFont="1" applyBorder="1" applyAlignment="1">
      <alignment vertical="top" wrapText="1"/>
    </xf>
    <xf numFmtId="0" fontId="28" fillId="0" borderId="138" xfId="0" applyFont="1" applyBorder="1" applyAlignment="1">
      <alignment vertical="top" wrapText="1"/>
    </xf>
    <xf numFmtId="164" fontId="4" fillId="0" borderId="57" xfId="0" applyNumberFormat="1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vertical="top" wrapText="1"/>
    </xf>
    <xf numFmtId="0" fontId="4" fillId="0" borderId="137" xfId="0" applyFont="1" applyFill="1" applyBorder="1" applyAlignment="1">
      <alignment vertical="top" wrapText="1"/>
    </xf>
    <xf numFmtId="0" fontId="4" fillId="0" borderId="138" xfId="0" applyFont="1" applyFill="1" applyBorder="1" applyAlignment="1">
      <alignment vertical="top" wrapText="1"/>
    </xf>
    <xf numFmtId="0" fontId="28" fillId="0" borderId="138" xfId="0" applyFont="1" applyFill="1" applyBorder="1" applyAlignment="1">
      <alignment vertical="top" wrapText="1"/>
    </xf>
    <xf numFmtId="166" fontId="4" fillId="0" borderId="57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/>
    </xf>
    <xf numFmtId="0" fontId="4" fillId="0" borderId="138" xfId="0" applyFont="1" applyBorder="1" applyAlignment="1">
      <alignment vertical="top" wrapText="1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7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vertical="top" wrapText="1"/>
    </xf>
    <xf numFmtId="0" fontId="4" fillId="0" borderId="23" xfId="0" applyFont="1" applyFill="1" applyBorder="1"/>
    <xf numFmtId="0" fontId="4" fillId="0" borderId="23" xfId="4" applyFont="1" applyFill="1" applyBorder="1" applyAlignment="1">
      <alignment wrapText="1"/>
    </xf>
    <xf numFmtId="0" fontId="29" fillId="0" borderId="137" xfId="0" applyFont="1" applyFill="1" applyBorder="1" applyAlignment="1">
      <alignment vertical="center" wrapText="1"/>
    </xf>
    <xf numFmtId="0" fontId="4" fillId="0" borderId="13" xfId="0" applyFont="1" applyFill="1" applyBorder="1"/>
    <xf numFmtId="0" fontId="28" fillId="0" borderId="137" xfId="0" applyFont="1" applyFill="1" applyBorder="1" applyAlignment="1">
      <alignment vertical="top" wrapText="1"/>
    </xf>
    <xf numFmtId="164" fontId="28" fillId="0" borderId="57" xfId="0" applyNumberFormat="1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vertical="top" wrapText="1"/>
    </xf>
    <xf numFmtId="2" fontId="4" fillId="0" borderId="57" xfId="0" applyNumberFormat="1" applyFont="1" applyFill="1" applyBorder="1" applyAlignment="1">
      <alignment horizontal="center" vertical="top" wrapText="1"/>
    </xf>
    <xf numFmtId="0" fontId="30" fillId="0" borderId="137" xfId="0" applyFont="1" applyFill="1" applyBorder="1" applyAlignment="1">
      <alignment vertical="top" wrapText="1"/>
    </xf>
    <xf numFmtId="167" fontId="4" fillId="0" borderId="55" xfId="0" applyNumberFormat="1" applyFont="1" applyFill="1" applyBorder="1" applyAlignment="1">
      <alignment horizontal="center" vertical="top" wrapText="1"/>
    </xf>
    <xf numFmtId="167" fontId="0" fillId="0" borderId="0" xfId="0" applyNumberFormat="1"/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4" fillId="0" borderId="0" xfId="0" applyFont="1" applyAlignment="1"/>
    <xf numFmtId="16" fontId="4" fillId="0" borderId="0" xfId="0" applyNumberFormat="1" applyFont="1"/>
    <xf numFmtId="0" fontId="9" fillId="0" borderId="3" xfId="4" applyFont="1" applyFill="1" applyBorder="1" applyAlignment="1">
      <alignment wrapText="1"/>
    </xf>
    <xf numFmtId="0" fontId="9" fillId="0" borderId="3" xfId="4" applyFont="1" applyFill="1" applyBorder="1" applyAlignment="1">
      <alignment horizontal="center" wrapText="1"/>
    </xf>
    <xf numFmtId="0" fontId="9" fillId="0" borderId="3" xfId="4" applyFont="1" applyFill="1" applyBorder="1" applyAlignment="1">
      <alignment horizontal="left"/>
    </xf>
    <xf numFmtId="165" fontId="9" fillId="0" borderId="3" xfId="4" applyNumberFormat="1" applyFont="1" applyFill="1" applyBorder="1"/>
    <xf numFmtId="0" fontId="9" fillId="3" borderId="3" xfId="4" applyFont="1" applyFill="1" applyBorder="1"/>
    <xf numFmtId="0" fontId="9" fillId="0" borderId="3" xfId="4" applyFont="1" applyFill="1" applyBorder="1"/>
    <xf numFmtId="0" fontId="9" fillId="0" borderId="3" xfId="4" applyFont="1" applyFill="1" applyBorder="1" applyAlignment="1">
      <alignment horizontal="center"/>
    </xf>
    <xf numFmtId="0" fontId="33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9" fillId="0" borderId="3" xfId="4" applyFont="1" applyFill="1" applyBorder="1" applyAlignment="1">
      <alignment horizontal="left" wrapText="1"/>
    </xf>
    <xf numFmtId="0" fontId="8" fillId="0" borderId="3" xfId="4" applyFont="1" applyFill="1" applyBorder="1"/>
    <xf numFmtId="0" fontId="8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left"/>
    </xf>
    <xf numFmtId="165" fontId="8" fillId="0" borderId="3" xfId="4" applyNumberFormat="1" applyFont="1" applyFill="1" applyBorder="1"/>
    <xf numFmtId="0" fontId="8" fillId="0" borderId="3" xfId="4" applyFont="1" applyFill="1" applyBorder="1" applyAlignment="1">
      <alignment horizontal="left" vertical="top" wrapText="1"/>
    </xf>
    <xf numFmtId="165" fontId="34" fillId="0" borderId="3" xfId="4" applyNumberFormat="1" applyFont="1" applyFill="1" applyBorder="1"/>
    <xf numFmtId="0" fontId="8" fillId="0" borderId="3" xfId="4" applyFont="1" applyFill="1" applyBorder="1" applyAlignment="1"/>
    <xf numFmtId="165" fontId="8" fillId="0" borderId="3" xfId="0" applyNumberFormat="1" applyFont="1" applyFill="1" applyBorder="1"/>
    <xf numFmtId="0" fontId="9" fillId="3" borderId="3" xfId="4" applyFont="1" applyFill="1" applyBorder="1" applyAlignment="1">
      <alignment horizontal="center"/>
    </xf>
    <xf numFmtId="0" fontId="8" fillId="3" borderId="3" xfId="4" applyFont="1" applyFill="1" applyBorder="1" applyAlignment="1">
      <alignment horizontal="left"/>
    </xf>
    <xf numFmtId="165" fontId="9" fillId="3" borderId="3" xfId="4" applyNumberFormat="1" applyFont="1" applyFill="1" applyBorder="1"/>
    <xf numFmtId="0" fontId="8" fillId="3" borderId="3" xfId="4" applyFont="1" applyFill="1" applyBorder="1" applyAlignment="1">
      <alignment horizontal="center"/>
    </xf>
    <xf numFmtId="165" fontId="8" fillId="3" borderId="3" xfId="4" applyNumberFormat="1" applyFont="1" applyFill="1" applyBorder="1"/>
    <xf numFmtId="0" fontId="9" fillId="0" borderId="3" xfId="4" applyFont="1" applyFill="1" applyBorder="1" applyAlignment="1">
      <alignment horizontal="left" vertical="top" wrapText="1"/>
    </xf>
    <xf numFmtId="0" fontId="9" fillId="0" borderId="13" xfId="4" applyFont="1" applyFill="1" applyBorder="1"/>
    <xf numFmtId="0" fontId="9" fillId="0" borderId="13" xfId="4" applyFont="1" applyFill="1" applyBorder="1" applyAlignment="1">
      <alignment horizontal="center"/>
    </xf>
    <xf numFmtId="0" fontId="9" fillId="0" borderId="13" xfId="4" applyFont="1" applyFill="1" applyBorder="1" applyAlignment="1">
      <alignment horizontal="left" vertical="top" wrapText="1"/>
    </xf>
    <xf numFmtId="165" fontId="9" fillId="0" borderId="13" xfId="4" applyNumberFormat="1" applyFont="1" applyFill="1" applyBorder="1"/>
    <xf numFmtId="0" fontId="9" fillId="0" borderId="37" xfId="4" applyFont="1" applyFill="1" applyBorder="1"/>
    <xf numFmtId="0" fontId="9" fillId="0" borderId="37" xfId="4" applyFont="1" applyFill="1" applyBorder="1" applyAlignment="1">
      <alignment horizontal="center"/>
    </xf>
    <xf numFmtId="0" fontId="9" fillId="0" borderId="37" xfId="4" applyFont="1" applyFill="1" applyBorder="1" applyAlignment="1">
      <alignment horizontal="left" vertical="top" wrapText="1"/>
    </xf>
    <xf numFmtId="165" fontId="9" fillId="0" borderId="37" xfId="4" applyNumberFormat="1" applyFont="1" applyFill="1" applyBorder="1"/>
    <xf numFmtId="0" fontId="33" fillId="0" borderId="3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38" xfId="0" applyFont="1" applyFill="1" applyBorder="1" applyAlignment="1">
      <alignment vertical="top" wrapText="1"/>
    </xf>
    <xf numFmtId="167" fontId="39" fillId="0" borderId="57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/>
    <xf numFmtId="0" fontId="0" fillId="0" borderId="50" xfId="0" applyBorder="1"/>
    <xf numFmtId="0" fontId="8" fillId="0" borderId="7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9" fillId="0" borderId="19" xfId="0" applyFont="1" applyBorder="1" applyAlignment="1"/>
    <xf numFmtId="0" fontId="0" fillId="0" borderId="0" xfId="0"/>
    <xf numFmtId="167" fontId="9" fillId="3" borderId="29" xfId="0" applyNumberFormat="1" applyFont="1" applyFill="1" applyBorder="1" applyAlignment="1" applyProtection="1"/>
    <xf numFmtId="167" fontId="9" fillId="3" borderId="68" xfId="0" applyNumberFormat="1" applyFont="1" applyFill="1" applyBorder="1" applyAlignment="1" applyProtection="1"/>
    <xf numFmtId="167" fontId="9" fillId="0" borderId="31" xfId="0" applyNumberFormat="1" applyFont="1" applyFill="1" applyBorder="1"/>
    <xf numFmtId="167" fontId="9" fillId="0" borderId="31" xfId="0" applyNumberFormat="1" applyFont="1" applyFill="1" applyBorder="1" applyAlignment="1"/>
    <xf numFmtId="167" fontId="5" fillId="0" borderId="24" xfId="0" applyNumberFormat="1" applyFont="1" applyBorder="1" applyAlignment="1">
      <alignment horizontal="center"/>
    </xf>
    <xf numFmtId="0" fontId="4" fillId="0" borderId="90" xfId="0" applyFont="1" applyFill="1" applyBorder="1" applyAlignment="1">
      <alignment vertical="center"/>
    </xf>
    <xf numFmtId="167" fontId="8" fillId="0" borderId="7" xfId="0" applyNumberFormat="1" applyFont="1" applyFill="1" applyBorder="1" applyAlignment="1">
      <alignment horizontal="right"/>
    </xf>
    <xf numFmtId="167" fontId="9" fillId="3" borderId="7" xfId="0" applyNumberFormat="1" applyFont="1" applyFill="1" applyBorder="1" applyAlignment="1">
      <alignment horizontal="right"/>
    </xf>
    <xf numFmtId="167" fontId="9" fillId="3" borderId="7" xfId="0" applyNumberFormat="1" applyFont="1" applyFill="1" applyBorder="1"/>
    <xf numFmtId="167" fontId="0" fillId="3" borderId="68" xfId="0" applyNumberFormat="1" applyFont="1" applyFill="1" applyBorder="1" applyAlignment="1" applyProtection="1"/>
    <xf numFmtId="167" fontId="9" fillId="3" borderId="75" xfId="0" applyNumberFormat="1" applyFont="1" applyFill="1" applyBorder="1" applyAlignment="1" applyProtection="1"/>
    <xf numFmtId="167" fontId="8" fillId="3" borderId="68" xfId="0" applyNumberFormat="1" applyFont="1" applyFill="1" applyBorder="1" applyAlignment="1" applyProtection="1"/>
    <xf numFmtId="167" fontId="9" fillId="3" borderId="4" xfId="0" applyNumberFormat="1" applyFont="1" applyFill="1" applyBorder="1" applyAlignment="1" applyProtection="1"/>
    <xf numFmtId="167" fontId="9" fillId="3" borderId="88" xfId="0" applyNumberFormat="1" applyFont="1" applyFill="1" applyBorder="1" applyAlignment="1" applyProtection="1"/>
    <xf numFmtId="167" fontId="9" fillId="3" borderId="130" xfId="0" applyNumberFormat="1" applyFont="1" applyFill="1" applyBorder="1" applyAlignment="1" applyProtection="1"/>
    <xf numFmtId="167" fontId="9" fillId="0" borderId="7" xfId="0" applyNumberFormat="1" applyFont="1" applyBorder="1"/>
    <xf numFmtId="167" fontId="9" fillId="0" borderId="7" xfId="0" applyNumberFormat="1" applyFont="1" applyBorder="1" applyAlignment="1">
      <alignment horizontal="right"/>
    </xf>
    <xf numFmtId="0" fontId="4" fillId="0" borderId="22" xfId="0" applyFont="1" applyFill="1" applyBorder="1" applyAlignment="1">
      <alignment vertical="top" wrapText="1"/>
    </xf>
    <xf numFmtId="0" fontId="5" fillId="0" borderId="29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0" fillId="0" borderId="0" xfId="0"/>
    <xf numFmtId="0" fontId="8" fillId="0" borderId="146" xfId="0" applyFont="1" applyBorder="1" applyAlignment="1">
      <alignment vertical="top"/>
    </xf>
    <xf numFmtId="0" fontId="8" fillId="0" borderId="57" xfId="0" applyFont="1" applyBorder="1"/>
    <xf numFmtId="167" fontId="9" fillId="0" borderId="91" xfId="0" applyNumberFormat="1" applyFont="1" applyBorder="1" applyAlignment="1"/>
    <xf numFmtId="165" fontId="9" fillId="0" borderId="94" xfId="0" applyNumberFormat="1" applyFont="1" applyBorder="1"/>
    <xf numFmtId="165" fontId="9" fillId="0" borderId="146" xfId="0" applyNumberFormat="1" applyFont="1" applyFill="1" applyBorder="1" applyAlignment="1"/>
    <xf numFmtId="165" fontId="9" fillId="0" borderId="94" xfId="0" applyNumberFormat="1" applyFont="1" applyFill="1" applyBorder="1" applyAlignment="1"/>
    <xf numFmtId="167" fontId="9" fillId="0" borderId="146" xfId="0" applyNumberFormat="1" applyFont="1" applyFill="1" applyBorder="1" applyAlignment="1"/>
    <xf numFmtId="0" fontId="8" fillId="0" borderId="2" xfId="0" applyFont="1" applyBorder="1" applyAlignment="1">
      <alignment vertical="top"/>
    </xf>
    <xf numFmtId="0" fontId="4" fillId="0" borderId="57" xfId="0" applyFont="1" applyFill="1" applyBorder="1"/>
    <xf numFmtId="167" fontId="4" fillId="0" borderId="57" xfId="0" applyNumberFormat="1" applyFont="1" applyFill="1" applyBorder="1" applyAlignment="1">
      <alignment horizontal="center"/>
    </xf>
    <xf numFmtId="167" fontId="4" fillId="0" borderId="23" xfId="0" applyNumberFormat="1" applyFont="1" applyFill="1" applyBorder="1" applyAlignment="1">
      <alignment horizontal="center"/>
    </xf>
    <xf numFmtId="165" fontId="9" fillId="0" borderId="8" xfId="0" applyNumberFormat="1" applyFont="1" applyFill="1" applyBorder="1"/>
    <xf numFmtId="167" fontId="0" fillId="0" borderId="0" xfId="0" applyNumberFormat="1" applyFill="1"/>
    <xf numFmtId="0" fontId="18" fillId="3" borderId="148" xfId="0" applyNumberFormat="1" applyFont="1" applyFill="1" applyBorder="1" applyAlignment="1" applyProtection="1">
      <alignment wrapText="1"/>
    </xf>
    <xf numFmtId="167" fontId="9" fillId="3" borderId="149" xfId="0" applyNumberFormat="1" applyFont="1" applyFill="1" applyBorder="1" applyAlignment="1" applyProtection="1"/>
    <xf numFmtId="165" fontId="9" fillId="3" borderId="150" xfId="0" applyNumberFormat="1" applyFont="1" applyFill="1" applyBorder="1" applyAlignment="1" applyProtection="1"/>
    <xf numFmtId="165" fontId="9" fillId="3" borderId="91" xfId="0" applyNumberFormat="1" applyFont="1" applyFill="1" applyBorder="1" applyAlignment="1" applyProtection="1"/>
    <xf numFmtId="165" fontId="9" fillId="3" borderId="94" xfId="0" applyNumberFormat="1" applyFont="1" applyFill="1" applyBorder="1" applyAlignment="1" applyProtection="1"/>
    <xf numFmtId="167" fontId="9" fillId="3" borderId="91" xfId="0" applyNumberFormat="1" applyFont="1" applyFill="1" applyBorder="1" applyAlignment="1" applyProtection="1"/>
    <xf numFmtId="165" fontId="9" fillId="3" borderId="149" xfId="0" applyNumberFormat="1" applyFont="1" applyFill="1" applyBorder="1" applyAlignment="1" applyProtection="1"/>
    <xf numFmtId="165" fontId="9" fillId="3" borderId="92" xfId="0" applyNumberFormat="1" applyFont="1" applyFill="1" applyBorder="1" applyAlignment="1" applyProtection="1"/>
    <xf numFmtId="165" fontId="9" fillId="3" borderId="137" xfId="0" applyNumberFormat="1" applyFont="1" applyFill="1" applyBorder="1" applyAlignment="1" applyProtection="1"/>
    <xf numFmtId="0" fontId="9" fillId="3" borderId="151" xfId="0" applyNumberFormat="1" applyFont="1" applyFill="1" applyBorder="1" applyAlignment="1" applyProtection="1">
      <alignment horizontal="center" vertical="center" wrapText="1"/>
    </xf>
    <xf numFmtId="0" fontId="13" fillId="3" borderId="152" xfId="0" applyNumberFormat="1" applyFont="1" applyFill="1" applyBorder="1" applyAlignment="1" applyProtection="1">
      <alignment horizontal="center" vertical="center" wrapText="1"/>
    </xf>
    <xf numFmtId="0" fontId="8" fillId="3" borderId="151" xfId="0" applyNumberFormat="1" applyFont="1" applyFill="1" applyBorder="1" applyAlignment="1" applyProtection="1">
      <alignment horizontal="center" vertical="center" wrapText="1"/>
    </xf>
    <xf numFmtId="0" fontId="11" fillId="3" borderId="152" xfId="0" applyNumberFormat="1" applyFont="1" applyFill="1" applyBorder="1" applyAlignment="1" applyProtection="1">
      <alignment horizontal="center" vertical="center" wrapText="1"/>
    </xf>
    <xf numFmtId="0" fontId="8" fillId="3" borderId="153" xfId="0" applyNumberFormat="1" applyFont="1" applyFill="1" applyBorder="1" applyAlignment="1" applyProtection="1">
      <alignment horizontal="center" vertical="center" wrapText="1"/>
    </xf>
    <xf numFmtId="0" fontId="8" fillId="0" borderId="7" xfId="4" applyFont="1" applyBorder="1"/>
    <xf numFmtId="165" fontId="9" fillId="0" borderId="1" xfId="4" applyNumberFormat="1" applyFont="1" applyFill="1" applyBorder="1"/>
    <xf numFmtId="165" fontId="8" fillId="0" borderId="1" xfId="4" applyNumberFormat="1" applyFont="1" applyFill="1" applyBorder="1"/>
    <xf numFmtId="0" fontId="9" fillId="0" borderId="1" xfId="4" applyFont="1" applyFill="1" applyBorder="1"/>
    <xf numFmtId="0" fontId="8" fillId="0" borderId="1" xfId="4" applyFont="1" applyFill="1" applyBorder="1"/>
    <xf numFmtId="165" fontId="9" fillId="3" borderId="1" xfId="4" applyNumberFormat="1" applyFont="1" applyFill="1" applyBorder="1"/>
    <xf numFmtId="0" fontId="8" fillId="0" borderId="15" xfId="4" applyFont="1" applyBorder="1"/>
    <xf numFmtId="165" fontId="9" fillId="0" borderId="16" xfId="4" applyNumberFormat="1" applyFont="1" applyFill="1" applyBorder="1"/>
    <xf numFmtId="0" fontId="8" fillId="0" borderId="36" xfId="4" applyFont="1" applyFill="1" applyBorder="1"/>
    <xf numFmtId="165" fontId="9" fillId="0" borderId="38" xfId="4" applyNumberFormat="1" applyFont="1" applyFill="1" applyBorder="1"/>
    <xf numFmtId="0" fontId="8" fillId="0" borderId="8" xfId="4" applyFont="1" applyBorder="1"/>
    <xf numFmtId="0" fontId="8" fillId="0" borderId="53" xfId="4" applyFont="1" applyBorder="1"/>
    <xf numFmtId="0" fontId="8" fillId="0" borderId="36" xfId="4" applyFont="1" applyBorder="1"/>
    <xf numFmtId="0" fontId="9" fillId="0" borderId="37" xfId="4" applyFont="1" applyFill="1" applyBorder="1" applyAlignment="1">
      <alignment wrapText="1"/>
    </xf>
    <xf numFmtId="0" fontId="9" fillId="0" borderId="37" xfId="4" applyFont="1" applyFill="1" applyBorder="1" applyAlignment="1">
      <alignment horizontal="center" wrapText="1"/>
    </xf>
    <xf numFmtId="0" fontId="9" fillId="0" borderId="37" xfId="4" applyFont="1" applyFill="1" applyBorder="1" applyAlignment="1">
      <alignment horizontal="left"/>
    </xf>
    <xf numFmtId="0" fontId="9" fillId="3" borderId="38" xfId="4" applyFont="1" applyFill="1" applyBorder="1"/>
    <xf numFmtId="0" fontId="33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165" fontId="9" fillId="3" borderId="16" xfId="4" applyNumberFormat="1" applyFont="1" applyFill="1" applyBorder="1"/>
    <xf numFmtId="0" fontId="0" fillId="0" borderId="0" xfId="0"/>
    <xf numFmtId="0" fontId="0" fillId="0" borderId="0" xfId="0"/>
    <xf numFmtId="0" fontId="9" fillId="3" borderId="154" xfId="0" applyNumberFormat="1" applyFont="1" applyFill="1" applyBorder="1" applyAlignment="1" applyProtection="1"/>
    <xf numFmtId="0" fontId="12" fillId="3" borderId="155" xfId="0" applyNumberFormat="1" applyFont="1" applyFill="1" applyBorder="1" applyAlignment="1" applyProtection="1"/>
    <xf numFmtId="0" fontId="12" fillId="3" borderId="156" xfId="0" applyNumberFormat="1" applyFont="1" applyFill="1" applyBorder="1" applyAlignment="1" applyProtection="1"/>
    <xf numFmtId="0" fontId="12" fillId="3" borderId="73" xfId="0" applyNumberFormat="1" applyFont="1" applyFill="1" applyBorder="1" applyAlignment="1" applyProtection="1"/>
    <xf numFmtId="0" fontId="12" fillId="0" borderId="49" xfId="0" applyFont="1" applyBorder="1" applyAlignment="1">
      <alignment vertical="top" wrapText="1"/>
    </xf>
    <xf numFmtId="0" fontId="9" fillId="3" borderId="157" xfId="0" applyNumberFormat="1" applyFont="1" applyFill="1" applyBorder="1" applyAlignment="1" applyProtection="1"/>
    <xf numFmtId="0" fontId="9" fillId="3" borderId="57" xfId="0" applyNumberFormat="1" applyFont="1" applyFill="1" applyBorder="1" applyAlignment="1" applyProtection="1"/>
    <xf numFmtId="0" fontId="8" fillId="3" borderId="7" xfId="4" applyFont="1" applyFill="1" applyBorder="1"/>
    <xf numFmtId="0" fontId="8" fillId="0" borderId="3" xfId="4" applyFont="1" applyBorder="1"/>
    <xf numFmtId="0" fontId="0" fillId="0" borderId="0" xfId="0"/>
    <xf numFmtId="0" fontId="0" fillId="0" borderId="0" xfId="0" applyFont="1" applyAlignment="1"/>
    <xf numFmtId="0" fontId="8" fillId="0" borderId="0" xfId="0" applyFont="1" applyBorder="1"/>
    <xf numFmtId="0" fontId="0" fillId="0" borderId="0" xfId="0"/>
    <xf numFmtId="165" fontId="0" fillId="0" borderId="0" xfId="0" applyNumberFormat="1"/>
    <xf numFmtId="170" fontId="0" fillId="0" borderId="0" xfId="0" applyNumberFormat="1"/>
    <xf numFmtId="0" fontId="4" fillId="3" borderId="57" xfId="0" applyFont="1" applyFill="1" applyBorder="1" applyAlignment="1">
      <alignment vertical="top" wrapText="1"/>
    </xf>
    <xf numFmtId="0" fontId="5" fillId="3" borderId="137" xfId="0" applyFont="1" applyFill="1" applyBorder="1" applyAlignment="1">
      <alignment vertical="top" wrapText="1"/>
    </xf>
    <xf numFmtId="0" fontId="5" fillId="3" borderId="138" xfId="0" applyFont="1" applyFill="1" applyBorder="1" applyAlignment="1">
      <alignment vertical="top" wrapText="1"/>
    </xf>
    <xf numFmtId="164" fontId="5" fillId="3" borderId="57" xfId="0" applyNumberFormat="1" applyFont="1" applyFill="1" applyBorder="1" applyAlignment="1">
      <alignment horizontal="center" vertical="top" wrapText="1"/>
    </xf>
    <xf numFmtId="167" fontId="5" fillId="3" borderId="57" xfId="0" applyNumberFormat="1" applyFont="1" applyFill="1" applyBorder="1" applyAlignment="1">
      <alignment horizontal="center" vertical="top" wrapText="1"/>
    </xf>
    <xf numFmtId="0" fontId="28" fillId="3" borderId="137" xfId="0" applyFont="1" applyFill="1" applyBorder="1" applyAlignment="1">
      <alignment vertical="top" wrapText="1"/>
    </xf>
    <xf numFmtId="0" fontId="28" fillId="3" borderId="138" xfId="0" applyFont="1" applyFill="1" applyBorder="1" applyAlignment="1">
      <alignment vertical="top" wrapText="1"/>
    </xf>
    <xf numFmtId="166" fontId="28" fillId="3" borderId="57" xfId="0" applyNumberFormat="1" applyFont="1" applyFill="1" applyBorder="1" applyAlignment="1">
      <alignment horizontal="center" vertical="top" wrapText="1"/>
    </xf>
    <xf numFmtId="165" fontId="5" fillId="3" borderId="57" xfId="0" applyNumberFormat="1" applyFont="1" applyFill="1" applyBorder="1" applyAlignment="1">
      <alignment horizontal="center" vertical="top" wrapText="1"/>
    </xf>
    <xf numFmtId="0" fontId="28" fillId="3" borderId="23" xfId="0" applyFont="1" applyFill="1" applyBorder="1" applyAlignment="1">
      <alignment vertical="top" wrapText="1"/>
    </xf>
    <xf numFmtId="0" fontId="28" fillId="3" borderId="23" xfId="0" applyFont="1" applyFill="1" applyBorder="1" applyAlignment="1">
      <alignment wrapText="1"/>
    </xf>
    <xf numFmtId="0" fontId="28" fillId="3" borderId="23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165" fontId="4" fillId="0" borderId="57" xfId="0" applyNumberFormat="1" applyFont="1" applyFill="1" applyBorder="1" applyAlignment="1">
      <alignment horizontal="center" vertical="top" wrapText="1"/>
    </xf>
    <xf numFmtId="0" fontId="28" fillId="3" borderId="57" xfId="0" applyFont="1" applyFill="1" applyBorder="1" applyAlignment="1">
      <alignment vertical="top" wrapText="1"/>
    </xf>
    <xf numFmtId="167" fontId="28" fillId="3" borderId="57" xfId="0" applyNumberFormat="1" applyFont="1" applyFill="1" applyBorder="1" applyAlignment="1">
      <alignment horizontal="center" vertical="top" wrapText="1"/>
    </xf>
    <xf numFmtId="0" fontId="8" fillId="3" borderId="23" xfId="0" applyFont="1" applyFill="1" applyBorder="1"/>
    <xf numFmtId="0" fontId="8" fillId="3" borderId="147" xfId="0" applyFont="1" applyFill="1" applyBorder="1"/>
    <xf numFmtId="0" fontId="4" fillId="3" borderId="22" xfId="0" applyFont="1" applyFill="1" applyBorder="1" applyAlignment="1">
      <alignment vertical="top" wrapText="1"/>
    </xf>
    <xf numFmtId="167" fontId="4" fillId="3" borderId="55" xfId="0" applyNumberFormat="1" applyFont="1" applyFill="1" applyBorder="1" applyAlignment="1">
      <alignment horizontal="center"/>
    </xf>
    <xf numFmtId="0" fontId="4" fillId="3" borderId="57" xfId="0" applyFont="1" applyFill="1" applyBorder="1" applyAlignment="1">
      <alignment vertical="center"/>
    </xf>
    <xf numFmtId="0" fontId="31" fillId="3" borderId="137" xfId="0" applyFont="1" applyFill="1" applyBorder="1" applyAlignment="1">
      <alignment vertical="center" wrapText="1"/>
    </xf>
    <xf numFmtId="0" fontId="5" fillId="3" borderId="137" xfId="0" applyFont="1" applyFill="1" applyBorder="1" applyAlignment="1">
      <alignment horizontal="right" vertical="center" wrapText="1"/>
    </xf>
    <xf numFmtId="0" fontId="5" fillId="3" borderId="137" xfId="0" applyFont="1" applyFill="1" applyBorder="1" applyAlignment="1">
      <alignment vertical="center" wrapText="1"/>
    </xf>
    <xf numFmtId="0" fontId="5" fillId="3" borderId="137" xfId="0" applyFont="1" applyFill="1" applyBorder="1" applyAlignment="1">
      <alignment horizontal="right" vertical="center"/>
    </xf>
    <xf numFmtId="0" fontId="4" fillId="3" borderId="137" xfId="0" applyFont="1" applyFill="1" applyBorder="1" applyAlignment="1">
      <alignment vertical="center" wrapText="1"/>
    </xf>
    <xf numFmtId="0" fontId="4" fillId="3" borderId="13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167" fontId="5" fillId="3" borderId="137" xfId="0" applyNumberFormat="1" applyFont="1" applyFill="1" applyBorder="1" applyAlignment="1">
      <alignment horizontal="right" vertical="center"/>
    </xf>
    <xf numFmtId="164" fontId="4" fillId="3" borderId="137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wrapText="1"/>
    </xf>
    <xf numFmtId="0" fontId="4" fillId="3" borderId="57" xfId="0" applyFont="1" applyFill="1" applyBorder="1" applyAlignment="1">
      <alignment horizontal="right" vertical="top" wrapText="1"/>
    </xf>
    <xf numFmtId="0" fontId="4" fillId="3" borderId="31" xfId="0" applyFont="1" applyFill="1" applyBorder="1"/>
    <xf numFmtId="0" fontId="5" fillId="3" borderId="28" xfId="0" applyFont="1" applyFill="1" applyBorder="1"/>
    <xf numFmtId="167" fontId="5" fillId="3" borderId="23" xfId="0" applyNumberFormat="1" applyFont="1" applyFill="1" applyBorder="1" applyAlignment="1">
      <alignment horizontal="right"/>
    </xf>
    <xf numFmtId="165" fontId="4" fillId="3" borderId="23" xfId="0" applyNumberFormat="1" applyFont="1" applyFill="1" applyBorder="1" applyAlignment="1">
      <alignment horizontal="right" vertical="top" wrapText="1"/>
    </xf>
    <xf numFmtId="0" fontId="12" fillId="0" borderId="73" xfId="0" applyFont="1" applyBorder="1" applyAlignment="1">
      <alignment wrapText="1"/>
    </xf>
    <xf numFmtId="167" fontId="8" fillId="0" borderId="7" xfId="0" applyNumberFormat="1" applyFont="1" applyBorder="1" applyAlignment="1">
      <alignment vertical="top"/>
    </xf>
    <xf numFmtId="167" fontId="25" fillId="3" borderId="7" xfId="0" applyNumberFormat="1" applyFont="1" applyFill="1" applyBorder="1"/>
    <xf numFmtId="165" fontId="8" fillId="3" borderId="41" xfId="0" applyNumberFormat="1" applyFont="1" applyFill="1" applyBorder="1" applyAlignment="1" applyProtection="1"/>
    <xf numFmtId="165" fontId="8" fillId="0" borderId="8" xfId="0" applyNumberFormat="1" applyFont="1" applyFill="1" applyBorder="1"/>
    <xf numFmtId="0" fontId="8" fillId="0" borderId="6" xfId="4" applyFont="1" applyFill="1" applyBorder="1" applyAlignment="1">
      <alignment horizontal="left" vertical="top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9" fillId="0" borderId="12" xfId="4" applyFont="1" applyFill="1" applyBorder="1" applyAlignment="1">
      <alignment horizontal="left" vertical="top" wrapText="1"/>
    </xf>
    <xf numFmtId="167" fontId="9" fillId="0" borderId="3" xfId="4" applyNumberFormat="1" applyFont="1" applyFill="1" applyBorder="1"/>
    <xf numFmtId="0" fontId="8" fillId="0" borderId="3" xfId="0" applyFont="1" applyFill="1" applyBorder="1" applyAlignment="1">
      <alignment wrapText="1"/>
    </xf>
    <xf numFmtId="167" fontId="8" fillId="0" borderId="3" xfId="4" applyNumberFormat="1" applyFont="1" applyFill="1" applyBorder="1"/>
    <xf numFmtId="0" fontId="4" fillId="0" borderId="3" xfId="0" applyFont="1" applyFill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0" borderId="1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wrapText="1"/>
    </xf>
    <xf numFmtId="0" fontId="38" fillId="3" borderId="140" xfId="0" applyNumberFormat="1" applyFont="1" applyFill="1" applyBorder="1" applyAlignment="1" applyProtection="1">
      <alignment wrapText="1"/>
    </xf>
    <xf numFmtId="0" fontId="38" fillId="3" borderId="140" xfId="0" applyNumberFormat="1" applyFont="1" applyFill="1" applyBorder="1" applyAlignment="1" applyProtection="1"/>
    <xf numFmtId="0" fontId="25" fillId="3" borderId="140" xfId="0" applyNumberFormat="1" applyFont="1" applyFill="1" applyBorder="1" applyAlignment="1" applyProtection="1"/>
    <xf numFmtId="0" fontId="6" fillId="3" borderId="140" xfId="0" applyNumberFormat="1" applyFont="1" applyFill="1" applyBorder="1" applyAlignment="1" applyProtection="1">
      <alignment horizontal="center" vertical="center"/>
    </xf>
    <xf numFmtId="0" fontId="6" fillId="3" borderId="61" xfId="0" applyNumberFormat="1" applyFont="1" applyFill="1" applyBorder="1" applyAlignment="1" applyProtection="1">
      <alignment horizontal="left" vertical="center" wrapText="1"/>
    </xf>
    <xf numFmtId="0" fontId="6" fillId="3" borderId="61" xfId="0" applyNumberFormat="1" applyFont="1" applyFill="1" applyBorder="1" applyAlignment="1" applyProtection="1">
      <alignment horizontal="center" vertical="center" wrapText="1"/>
    </xf>
    <xf numFmtId="166" fontId="6" fillId="3" borderId="140" xfId="0" applyNumberFormat="1" applyFont="1" applyFill="1" applyBorder="1" applyAlignment="1" applyProtection="1">
      <alignment horizontal="center" vertical="center"/>
    </xf>
    <xf numFmtId="164" fontId="6" fillId="3" borderId="140" xfId="0" applyNumberFormat="1" applyFont="1" applyFill="1" applyBorder="1" applyAlignment="1" applyProtection="1">
      <alignment horizontal="center" vertical="center" wrapText="1"/>
    </xf>
    <xf numFmtId="2" fontId="6" fillId="3" borderId="140" xfId="0" applyNumberFormat="1" applyFont="1" applyFill="1" applyBorder="1" applyAlignment="1" applyProtection="1">
      <alignment horizontal="center" vertical="center"/>
    </xf>
    <xf numFmtId="167" fontId="6" fillId="3" borderId="140" xfId="0" applyNumberFormat="1" applyFont="1" applyFill="1" applyBorder="1" applyAlignment="1" applyProtection="1">
      <alignment horizontal="center" vertical="center"/>
    </xf>
    <xf numFmtId="0" fontId="6" fillId="3" borderId="140" xfId="0" applyNumberFormat="1" applyFont="1" applyFill="1" applyBorder="1" applyAlignment="1" applyProtection="1">
      <alignment wrapText="1"/>
    </xf>
    <xf numFmtId="164" fontId="6" fillId="3" borderId="140" xfId="0" applyNumberFormat="1" applyFont="1" applyFill="1" applyBorder="1" applyAlignment="1" applyProtection="1">
      <alignment horizontal="center" vertical="center"/>
    </xf>
    <xf numFmtId="167" fontId="6" fillId="3" borderId="140" xfId="0" applyNumberFormat="1" applyFont="1" applyFill="1" applyBorder="1" applyAlignment="1" applyProtection="1">
      <alignment horizontal="center" vertical="center" wrapText="1"/>
    </xf>
    <xf numFmtId="167" fontId="6" fillId="3" borderId="140" xfId="4" applyNumberFormat="1" applyFont="1" applyFill="1" applyBorder="1" applyAlignment="1" applyProtection="1">
      <alignment horizontal="center" vertical="center" wrapText="1"/>
    </xf>
    <xf numFmtId="167" fontId="6" fillId="3" borderId="140" xfId="4" applyNumberFormat="1" applyFont="1" applyFill="1" applyBorder="1" applyAlignment="1" applyProtection="1">
      <alignment horizontal="center" vertical="center"/>
    </xf>
    <xf numFmtId="0" fontId="6" fillId="3" borderId="140" xfId="0" applyNumberFormat="1" applyFont="1" applyFill="1" applyBorder="1" applyAlignment="1" applyProtection="1"/>
    <xf numFmtId="169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140" xfId="0" applyNumberFormat="1" applyFont="1" applyFill="1" applyBorder="1" applyAlignment="1" applyProtection="1">
      <alignment horizontal="left" vertical="center" wrapText="1"/>
    </xf>
    <xf numFmtId="0" fontId="6" fillId="3" borderId="139" xfId="0" applyNumberFormat="1" applyFont="1" applyFill="1" applyBorder="1" applyAlignment="1" applyProtection="1">
      <alignment horizontal="left" vertical="center" wrapText="1"/>
    </xf>
    <xf numFmtId="0" fontId="6" fillId="3" borderId="139" xfId="0" applyNumberFormat="1" applyFont="1" applyFill="1" applyBorder="1" applyAlignment="1" applyProtection="1">
      <alignment horizontal="center" vertical="center" wrapText="1"/>
    </xf>
    <xf numFmtId="166" fontId="6" fillId="3" borderId="139" xfId="0" applyNumberFormat="1" applyFont="1" applyFill="1" applyBorder="1" applyAlignment="1" applyProtection="1">
      <alignment horizontal="center" vertical="center"/>
    </xf>
    <xf numFmtId="167" fontId="6" fillId="3" borderId="139" xfId="0" applyNumberFormat="1" applyFont="1" applyFill="1" applyBorder="1" applyAlignment="1" applyProtection="1">
      <alignment horizontal="center" vertical="center" wrapText="1"/>
    </xf>
    <xf numFmtId="167" fontId="6" fillId="3" borderId="139" xfId="0" applyNumberFormat="1" applyFont="1" applyFill="1" applyBorder="1" applyAlignment="1" applyProtection="1">
      <alignment horizontal="center" vertical="center"/>
    </xf>
    <xf numFmtId="0" fontId="6" fillId="3" borderId="140" xfId="4" applyNumberFormat="1" applyFont="1" applyFill="1" applyBorder="1" applyAlignment="1" applyProtection="1">
      <alignment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167" fontId="6" fillId="3" borderId="13" xfId="0" applyNumberFormat="1" applyFont="1" applyFill="1" applyBorder="1" applyAlignment="1" applyProtection="1">
      <alignment horizontal="center" vertical="center"/>
    </xf>
    <xf numFmtId="2" fontId="6" fillId="3" borderId="3" xfId="2" applyNumberFormat="1" applyFont="1" applyFill="1" applyBorder="1" applyAlignment="1">
      <alignment horizontal="center" wrapText="1"/>
    </xf>
    <xf numFmtId="170" fontId="6" fillId="3" borderId="3" xfId="2" applyNumberFormat="1" applyFont="1" applyFill="1" applyBorder="1" applyAlignment="1">
      <alignment horizontal="center" vertical="center"/>
    </xf>
    <xf numFmtId="170" fontId="6" fillId="3" borderId="3" xfId="2" applyNumberFormat="1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6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167" fontId="6" fillId="3" borderId="3" xfId="0" applyNumberFormat="1" applyFont="1" applyFill="1" applyBorder="1" applyAlignment="1" applyProtection="1">
      <alignment horizontal="center" vertical="center" wrapText="1"/>
    </xf>
    <xf numFmtId="167" fontId="6" fillId="3" borderId="3" xfId="0" applyNumberFormat="1" applyFont="1" applyFill="1" applyBorder="1" applyAlignment="1" applyProtection="1">
      <alignment horizontal="center" vertical="center"/>
    </xf>
    <xf numFmtId="167" fontId="6" fillId="3" borderId="3" xfId="4" applyNumberFormat="1" applyFont="1" applyFill="1" applyBorder="1" applyAlignment="1" applyProtection="1">
      <alignment horizontal="center" vertical="center" wrapText="1"/>
    </xf>
    <xf numFmtId="167" fontId="6" fillId="3" borderId="3" xfId="4" applyNumberFormat="1" applyFont="1" applyFill="1" applyBorder="1" applyAlignment="1" applyProtection="1">
      <alignment horizontal="center" vertical="center"/>
    </xf>
    <xf numFmtId="0" fontId="6" fillId="3" borderId="3" xfId="4" applyNumberFormat="1" applyFont="1" applyFill="1" applyBorder="1" applyAlignment="1" applyProtection="1">
      <alignment wrapText="1"/>
    </xf>
    <xf numFmtId="0" fontId="6" fillId="3" borderId="143" xfId="0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167" fontId="6" fillId="3" borderId="13" xfId="4" applyNumberFormat="1" applyFont="1" applyFill="1" applyBorder="1" applyAlignment="1" applyProtection="1">
      <alignment horizontal="center" vertical="center" wrapText="1"/>
    </xf>
    <xf numFmtId="167" fontId="6" fillId="3" borderId="13" xfId="4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wrapText="1"/>
    </xf>
    <xf numFmtId="167" fontId="6" fillId="3" borderId="13" xfId="0" applyNumberFormat="1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left" vertical="center" wrapText="1"/>
    </xf>
    <xf numFmtId="2" fontId="6" fillId="3" borderId="3" xfId="2" applyNumberFormat="1" applyFont="1" applyFill="1" applyBorder="1" applyAlignment="1">
      <alignment horizontal="center" vertical="center" wrapText="1"/>
    </xf>
    <xf numFmtId="2" fontId="6" fillId="3" borderId="3" xfId="2" applyNumberFormat="1" applyFont="1" applyFill="1" applyBorder="1" applyAlignment="1">
      <alignment horizontal="center" vertical="center"/>
    </xf>
    <xf numFmtId="2" fontId="6" fillId="3" borderId="140" xfId="0" applyNumberFormat="1" applyFont="1" applyFill="1" applyBorder="1" applyAlignment="1" applyProtection="1">
      <alignment horizontal="center" vertical="center" wrapText="1"/>
    </xf>
    <xf numFmtId="166" fontId="6" fillId="3" borderId="140" xfId="0" applyNumberFormat="1" applyFont="1" applyFill="1" applyBorder="1" applyAlignment="1" applyProtection="1">
      <alignment horizontal="center" vertical="center" wrapText="1"/>
    </xf>
    <xf numFmtId="4" fontId="6" fillId="3" borderId="61" xfId="0" applyNumberFormat="1" applyFont="1" applyFill="1" applyBorder="1" applyAlignment="1" applyProtection="1">
      <alignment horizontal="left" vertical="center" wrapText="1"/>
    </xf>
    <xf numFmtId="4" fontId="6" fillId="3" borderId="61" xfId="0" applyNumberFormat="1" applyFont="1" applyFill="1" applyBorder="1" applyAlignment="1" applyProtection="1">
      <alignment horizontal="center" vertical="center" wrapText="1"/>
    </xf>
    <xf numFmtId="165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140" xfId="0" applyNumberFormat="1" applyFont="1" applyFill="1" applyBorder="1" applyAlignment="1" applyProtection="1">
      <alignment vertical="center"/>
    </xf>
    <xf numFmtId="167" fontId="6" fillId="3" borderId="140" xfId="0" applyNumberFormat="1" applyFont="1" applyFill="1" applyBorder="1" applyAlignment="1" applyProtection="1">
      <alignment vertical="center"/>
    </xf>
    <xf numFmtId="0" fontId="6" fillId="3" borderId="140" xfId="0" applyNumberFormat="1" applyFont="1" applyFill="1" applyBorder="1" applyAlignment="1" applyProtection="1">
      <alignment horizontal="left" wrapText="1"/>
    </xf>
    <xf numFmtId="167" fontId="6" fillId="3" borderId="0" xfId="0" applyNumberFormat="1" applyFont="1" applyFill="1" applyAlignment="1">
      <alignment vertical="center"/>
    </xf>
    <xf numFmtId="0" fontId="6" fillId="3" borderId="140" xfId="0" applyNumberFormat="1" applyFont="1" applyFill="1" applyBorder="1" applyAlignment="1" applyProtection="1">
      <alignment vertical="top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167" fontId="6" fillId="3" borderId="3" xfId="2" applyNumberFormat="1" applyFont="1" applyFill="1" applyBorder="1" applyAlignment="1">
      <alignment horizontal="center" vertical="center" wrapText="1"/>
    </xf>
    <xf numFmtId="167" fontId="6" fillId="3" borderId="3" xfId="2" applyNumberFormat="1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left" vertical="center" wrapText="1"/>
    </xf>
    <xf numFmtId="167" fontId="6" fillId="3" borderId="3" xfId="20" applyNumberFormat="1" applyFont="1" applyFill="1" applyBorder="1" applyAlignment="1">
      <alignment vertical="center" wrapText="1"/>
    </xf>
    <xf numFmtId="167" fontId="6" fillId="3" borderId="144" xfId="0" applyNumberFormat="1" applyFont="1" applyFill="1" applyBorder="1" applyAlignment="1" applyProtection="1">
      <alignment horizontal="center" vertical="center"/>
    </xf>
    <xf numFmtId="17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167" fontId="6" fillId="3" borderId="3" xfId="20" applyNumberFormat="1" applyFont="1" applyFill="1" applyBorder="1" applyAlignment="1">
      <alignment horizontal="center" vertical="center" wrapText="1"/>
    </xf>
    <xf numFmtId="0" fontId="6" fillId="3" borderId="100" xfId="0" applyNumberFormat="1" applyFont="1" applyFill="1" applyBorder="1" applyAlignment="1" applyProtection="1"/>
    <xf numFmtId="0" fontId="35" fillId="3" borderId="63" xfId="0" applyNumberFormat="1" applyFont="1" applyFill="1" applyBorder="1" applyAlignment="1" applyProtection="1">
      <alignment horizontal="center"/>
    </xf>
    <xf numFmtId="167" fontId="35" fillId="3" borderId="142" xfId="0" applyNumberFormat="1" applyFont="1" applyFill="1" applyBorder="1" applyAlignment="1" applyProtection="1">
      <alignment horizontal="center" vertical="center"/>
    </xf>
    <xf numFmtId="0" fontId="25" fillId="3" borderId="0" xfId="0" applyNumberFormat="1" applyFont="1" applyFill="1" applyBorder="1" applyAlignment="1" applyProtection="1"/>
    <xf numFmtId="2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4" fontId="5" fillId="0" borderId="23" xfId="0" applyNumberFormat="1" applyFont="1" applyFill="1" applyBorder="1" applyAlignment="1">
      <alignment horizontal="center" vertical="top" wrapText="1"/>
    </xf>
    <xf numFmtId="0" fontId="8" fillId="0" borderId="31" xfId="4" applyFont="1" applyFill="1" applyBorder="1"/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9" fillId="0" borderId="25" xfId="4" applyFont="1" applyFill="1" applyBorder="1" applyAlignment="1">
      <alignment horizontal="left" vertical="top" wrapText="1"/>
    </xf>
    <xf numFmtId="165" fontId="9" fillId="0" borderId="25" xfId="4" applyNumberFormat="1" applyFont="1" applyFill="1" applyBorder="1"/>
    <xf numFmtId="165" fontId="9" fillId="0" borderId="26" xfId="4" applyNumberFormat="1" applyFont="1" applyFill="1" applyBorder="1"/>
    <xf numFmtId="0" fontId="36" fillId="0" borderId="91" xfId="4" applyFont="1" applyFill="1" applyBorder="1"/>
    <xf numFmtId="0" fontId="18" fillId="0" borderId="93" xfId="4" applyFont="1" applyFill="1" applyBorder="1"/>
    <xf numFmtId="0" fontId="18" fillId="0" borderId="93" xfId="4" applyFont="1" applyFill="1" applyBorder="1" applyAlignment="1">
      <alignment horizontal="center"/>
    </xf>
    <xf numFmtId="167" fontId="18" fillId="0" borderId="93" xfId="4" applyNumberFormat="1" applyFont="1" applyFill="1" applyBorder="1"/>
    <xf numFmtId="0" fontId="9" fillId="0" borderId="25" xfId="4" applyFont="1" applyFill="1" applyBorder="1" applyAlignment="1">
      <alignment wrapText="1"/>
    </xf>
    <xf numFmtId="0" fontId="9" fillId="0" borderId="25" xfId="4" applyFont="1" applyFill="1" applyBorder="1" applyAlignment="1">
      <alignment horizontal="center"/>
    </xf>
    <xf numFmtId="0" fontId="4" fillId="3" borderId="23" xfId="4" applyFont="1" applyFill="1" applyBorder="1" applyAlignment="1">
      <alignment wrapText="1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8" fillId="0" borderId="49" xfId="0" applyFont="1" applyFill="1" applyBorder="1" applyAlignment="1"/>
    <xf numFmtId="0" fontId="25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25" fillId="0" borderId="90" xfId="0" applyFont="1" applyFill="1" applyBorder="1" applyAlignment="1"/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95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45" xfId="9" applyFont="1" applyFill="1" applyBorder="1" applyAlignment="1">
      <alignment vertical="center"/>
    </xf>
    <xf numFmtId="0" fontId="0" fillId="3" borderId="102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103" xfId="0" applyFill="1" applyBorder="1"/>
    <xf numFmtId="0" fontId="0" fillId="3" borderId="99" xfId="0" applyFill="1" applyBorder="1"/>
    <xf numFmtId="0" fontId="9" fillId="0" borderId="0" xfId="0" applyFont="1" applyAlignment="1">
      <alignment horizontal="center"/>
    </xf>
    <xf numFmtId="0" fontId="8" fillId="0" borderId="116" xfId="9" applyFont="1" applyBorder="1" applyAlignment="1">
      <alignment horizontal="center" vertical="center" wrapText="1"/>
    </xf>
    <xf numFmtId="0" fontId="8" fillId="0" borderId="107" xfId="9" applyFont="1" applyBorder="1" applyAlignment="1">
      <alignment horizontal="center" vertical="center" wrapText="1"/>
    </xf>
    <xf numFmtId="0" fontId="8" fillId="0" borderId="105" xfId="9" applyFont="1" applyBorder="1" applyAlignment="1">
      <alignment horizontal="center" vertical="center" wrapText="1"/>
    </xf>
    <xf numFmtId="0" fontId="9" fillId="0" borderId="118" xfId="9" applyFont="1" applyBorder="1" applyAlignment="1">
      <alignment horizontal="center" vertical="center" wrapText="1"/>
    </xf>
    <xf numFmtId="0" fontId="9" fillId="0" borderId="119" xfId="9" applyFont="1" applyBorder="1" applyAlignment="1">
      <alignment horizontal="center" vertical="center" wrapText="1"/>
    </xf>
    <xf numFmtId="0" fontId="9" fillId="0" borderId="120" xfId="9" applyFont="1" applyBorder="1" applyAlignment="1">
      <alignment horizontal="center" vertical="center" wrapText="1"/>
    </xf>
    <xf numFmtId="0" fontId="8" fillId="0" borderId="114" xfId="9" applyFont="1" applyBorder="1" applyAlignment="1">
      <alignment horizontal="center" vertical="center" wrapText="1"/>
    </xf>
    <xf numFmtId="0" fontId="8" fillId="0" borderId="115" xfId="9" applyFont="1" applyBorder="1" applyAlignment="1">
      <alignment horizontal="center" vertical="center" wrapText="1"/>
    </xf>
    <xf numFmtId="0" fontId="8" fillId="0" borderId="106" xfId="9" applyFont="1" applyBorder="1" applyAlignment="1">
      <alignment horizontal="center" vertical="center" wrapText="1"/>
    </xf>
    <xf numFmtId="0" fontId="8" fillId="0" borderId="117" xfId="9" applyFont="1" applyBorder="1" applyAlignment="1">
      <alignment horizontal="center" vertical="center" wrapText="1"/>
    </xf>
    <xf numFmtId="0" fontId="8" fillId="0" borderId="104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90" xfId="0" applyBorder="1" applyAlignment="1"/>
    <xf numFmtId="0" fontId="8" fillId="0" borderId="109" xfId="9" applyFont="1" applyBorder="1" applyAlignment="1">
      <alignment horizontal="center" vertical="center" wrapText="1"/>
    </xf>
    <xf numFmtId="0" fontId="8" fillId="0" borderId="110" xfId="9" applyFont="1" applyBorder="1" applyAlignment="1">
      <alignment horizontal="center" vertical="center" wrapText="1"/>
    </xf>
    <xf numFmtId="0" fontId="8" fillId="0" borderId="111" xfId="9" applyFont="1" applyBorder="1" applyAlignment="1">
      <alignment horizontal="center" vertical="center" wrapText="1"/>
    </xf>
    <xf numFmtId="0" fontId="9" fillId="0" borderId="112" xfId="9" applyFont="1" applyBorder="1" applyAlignment="1">
      <alignment horizontal="center" vertical="center" wrapText="1"/>
    </xf>
    <xf numFmtId="0" fontId="9" fillId="0" borderId="108" xfId="9" applyFont="1" applyBorder="1" applyAlignment="1">
      <alignment horizontal="center" vertical="center" wrapText="1"/>
    </xf>
    <xf numFmtId="0" fontId="9" fillId="0" borderId="113" xfId="9" applyFont="1" applyBorder="1" applyAlignment="1">
      <alignment horizontal="center" vertical="center" wrapText="1"/>
    </xf>
    <xf numFmtId="0" fontId="9" fillId="3" borderId="125" xfId="0" applyNumberFormat="1" applyFont="1" applyFill="1" applyBorder="1" applyAlignment="1" applyProtection="1">
      <alignment horizontal="center" vertical="center" wrapText="1"/>
    </xf>
    <xf numFmtId="0" fontId="9" fillId="3" borderId="123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57" xfId="9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58" xfId="0" applyNumberFormat="1" applyFont="1" applyFill="1" applyBorder="1" applyAlignment="1" applyProtection="1"/>
    <xf numFmtId="0" fontId="0" fillId="3" borderId="159" xfId="0" applyNumberFormat="1" applyFont="1" applyFill="1" applyBorder="1" applyAlignment="1" applyProtection="1"/>
    <xf numFmtId="0" fontId="8" fillId="3" borderId="22" xfId="0" applyNumberFormat="1" applyFont="1" applyFill="1" applyBorder="1" applyAlignment="1" applyProtection="1">
      <alignment horizontal="center" vertical="center" wrapText="1"/>
    </xf>
    <xf numFmtId="0" fontId="8" fillId="3" borderId="57" xfId="0" applyNumberFormat="1" applyFont="1" applyFill="1" applyBorder="1" applyAlignment="1" applyProtection="1">
      <alignment horizontal="center" vertical="center" wrapText="1"/>
    </xf>
    <xf numFmtId="0" fontId="8" fillId="0" borderId="121" xfId="4" applyFont="1" applyBorder="1" applyAlignment="1">
      <alignment horizontal="center" vertical="top" wrapText="1"/>
    </xf>
    <xf numFmtId="0" fontId="8" fillId="0" borderId="94" xfId="4" applyFont="1" applyBorder="1" applyAlignment="1">
      <alignment horizontal="center" vertical="top" wrapText="1"/>
    </xf>
    <xf numFmtId="0" fontId="8" fillId="0" borderId="103" xfId="4" applyFont="1" applyBorder="1" applyAlignment="1">
      <alignment horizontal="center" vertical="top" wrapText="1"/>
    </xf>
    <xf numFmtId="0" fontId="8" fillId="0" borderId="91" xfId="4" applyFont="1" applyBorder="1" applyAlignment="1">
      <alignment horizontal="center" vertical="top" wrapText="1"/>
    </xf>
    <xf numFmtId="0" fontId="8" fillId="0" borderId="43" xfId="4" applyFont="1" applyBorder="1" applyAlignment="1">
      <alignment horizontal="center" vertical="top"/>
    </xf>
    <xf numFmtId="0" fontId="8" fillId="0" borderId="19" xfId="4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9" fillId="0" borderId="43" xfId="0" applyFont="1" applyBorder="1" applyAlignment="1"/>
    <xf numFmtId="0" fontId="0" fillId="0" borderId="43" xfId="0" applyBorder="1" applyAlignment="1"/>
    <xf numFmtId="0" fontId="0" fillId="0" borderId="46" xfId="0" applyBorder="1" applyAlignment="1"/>
    <xf numFmtId="0" fontId="8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22" xfId="0" applyFon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145" xfId="0" applyBorder="1" applyAlignment="1">
      <alignment horizontal="center"/>
    </xf>
    <xf numFmtId="0" fontId="8" fillId="0" borderId="22" xfId="0" applyFont="1" applyFill="1" applyBorder="1" applyAlignment="1">
      <alignment vertical="top" wrapText="1"/>
    </xf>
    <xf numFmtId="0" fontId="0" fillId="0" borderId="49" xfId="0" applyFont="1" applyFill="1" applyBorder="1" applyAlignment="1">
      <alignment vertical="top" wrapText="1"/>
    </xf>
    <xf numFmtId="0" fontId="0" fillId="0" borderId="57" xfId="0" applyFont="1" applyFill="1" applyBorder="1" applyAlignment="1">
      <alignment vertical="top" wrapText="1"/>
    </xf>
    <xf numFmtId="0" fontId="11" fillId="0" borderId="102" xfId="10" applyFont="1" applyFill="1" applyBorder="1" applyAlignment="1">
      <alignment horizontal="center" vertical="center" wrapText="1"/>
    </xf>
    <xf numFmtId="0" fontId="11" fillId="0" borderId="10" xfId="10" applyFont="1" applyFill="1" applyBorder="1" applyAlignment="1">
      <alignment horizontal="center" vertical="center" wrapText="1"/>
    </xf>
    <xf numFmtId="0" fontId="11" fillId="0" borderId="136" xfId="10" applyFont="1" applyFill="1" applyBorder="1" applyAlignment="1">
      <alignment horizontal="center" vertical="center" wrapText="1"/>
    </xf>
    <xf numFmtId="0" fontId="11" fillId="0" borderId="17" xfId="10" applyFont="1" applyFill="1" applyBorder="1" applyAlignment="1">
      <alignment horizontal="center" vertical="center" wrapText="1"/>
    </xf>
    <xf numFmtId="0" fontId="0" fillId="0" borderId="100" xfId="0" applyFont="1" applyFill="1" applyBorder="1" applyAlignment="1">
      <alignment horizontal="center" vertical="center" wrapText="1"/>
    </xf>
    <xf numFmtId="0" fontId="0" fillId="0" borderId="9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9" fillId="3" borderId="139" xfId="0" applyNumberFormat="1" applyFont="1" applyFill="1" applyBorder="1" applyAlignment="1" applyProtection="1">
      <alignment horizontal="center"/>
    </xf>
    <xf numFmtId="0" fontId="9" fillId="3" borderId="142" xfId="0" applyNumberFormat="1" applyFont="1" applyFill="1" applyBorder="1" applyAlignment="1" applyProtection="1">
      <alignment horizontal="center"/>
    </xf>
    <xf numFmtId="0" fontId="38" fillId="3" borderId="139" xfId="0" applyNumberFormat="1" applyFont="1" applyFill="1" applyBorder="1" applyAlignment="1" applyProtection="1">
      <alignment wrapText="1"/>
    </xf>
    <xf numFmtId="0" fontId="38" fillId="3" borderId="142" xfId="0" applyNumberFormat="1" applyFont="1" applyFill="1" applyBorder="1" applyAlignment="1" applyProtection="1">
      <alignment wrapText="1"/>
    </xf>
    <xf numFmtId="0" fontId="38" fillId="3" borderId="139" xfId="0" applyNumberFormat="1" applyFont="1" applyFill="1" applyBorder="1" applyAlignment="1" applyProtection="1"/>
    <xf numFmtId="0" fontId="38" fillId="3" borderId="142" xfId="0" applyNumberFormat="1" applyFont="1" applyFill="1" applyBorder="1" applyAlignment="1" applyProtection="1"/>
    <xf numFmtId="0" fontId="38" fillId="3" borderId="139" xfId="0" applyNumberFormat="1" applyFont="1" applyFill="1" applyBorder="1" applyAlignment="1" applyProtection="1">
      <alignment horizontal="center" wrapText="1"/>
    </xf>
    <xf numFmtId="0" fontId="38" fillId="3" borderId="142" xfId="0" applyNumberFormat="1" applyFont="1" applyFill="1" applyBorder="1" applyAlignment="1" applyProtection="1">
      <alignment horizontal="center" wrapText="1"/>
    </xf>
    <xf numFmtId="0" fontId="38" fillId="3" borderId="62" xfId="0" applyNumberFormat="1" applyFont="1" applyFill="1" applyBorder="1" applyAlignment="1" applyProtection="1">
      <alignment horizontal="center"/>
    </xf>
    <xf numFmtId="0" fontId="38" fillId="3" borderId="64" xfId="0" applyNumberFormat="1" applyFont="1" applyFill="1" applyBorder="1" applyAlignment="1" applyProtection="1">
      <alignment horizontal="center"/>
    </xf>
    <xf numFmtId="0" fontId="38" fillId="3" borderId="61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8" fillId="3" borderId="139" xfId="0" applyNumberFormat="1" applyFont="1" applyFill="1" applyBorder="1" applyAlignment="1" applyProtection="1">
      <alignment wrapText="1"/>
    </xf>
    <xf numFmtId="0" fontId="8" fillId="3" borderId="141" xfId="0" applyNumberFormat="1" applyFont="1" applyFill="1" applyBorder="1" applyAlignment="1" applyProtection="1">
      <alignment wrapText="1"/>
    </xf>
    <xf numFmtId="0" fontId="8" fillId="3" borderId="142" xfId="0" applyNumberFormat="1" applyFont="1" applyFill="1" applyBorder="1" applyAlignment="1" applyProtection="1">
      <alignment wrapText="1"/>
    </xf>
    <xf numFmtId="0" fontId="6" fillId="3" borderId="139" xfId="0" applyNumberFormat="1" applyFont="1" applyFill="1" applyBorder="1" applyAlignment="1" applyProtection="1">
      <alignment horizontal="center" wrapText="1"/>
    </xf>
    <xf numFmtId="0" fontId="6" fillId="3" borderId="141" xfId="0" applyNumberFormat="1" applyFont="1" applyFill="1" applyBorder="1" applyAlignment="1" applyProtection="1">
      <alignment horizontal="center" wrapText="1"/>
    </xf>
    <xf numFmtId="0" fontId="6" fillId="3" borderId="142" xfId="0" applyNumberFormat="1" applyFont="1" applyFill="1" applyBorder="1" applyAlignment="1" applyProtection="1">
      <alignment horizontal="center" wrapText="1"/>
    </xf>
    <xf numFmtId="0" fontId="6" fillId="3" borderId="139" xfId="0" applyNumberFormat="1" applyFont="1" applyFill="1" applyBorder="1" applyAlignment="1" applyProtection="1">
      <alignment wrapText="1"/>
    </xf>
    <xf numFmtId="0" fontId="6" fillId="3" borderId="141" xfId="0" applyNumberFormat="1" applyFont="1" applyFill="1" applyBorder="1" applyAlignment="1" applyProtection="1">
      <alignment wrapText="1"/>
    </xf>
    <xf numFmtId="0" fontId="6" fillId="3" borderId="142" xfId="0" applyNumberFormat="1" applyFont="1" applyFill="1" applyBorder="1" applyAlignment="1" applyProtection="1">
      <alignment wrapText="1"/>
    </xf>
    <xf numFmtId="0" fontId="38" fillId="3" borderId="141" xfId="0" applyNumberFormat="1" applyFont="1" applyFill="1" applyBorder="1" applyAlignment="1" applyProtection="1">
      <alignment horizontal="center" wrapText="1"/>
    </xf>
    <xf numFmtId="0" fontId="38" fillId="3" borderId="139" xfId="0" applyNumberFormat="1" applyFont="1" applyFill="1" applyBorder="1" applyAlignment="1" applyProtection="1">
      <alignment vertical="top" wrapText="1"/>
    </xf>
    <xf numFmtId="0" fontId="38" fillId="3" borderId="141" xfId="0" applyNumberFormat="1" applyFont="1" applyFill="1" applyBorder="1" applyAlignment="1" applyProtection="1">
      <alignment vertical="top" wrapText="1"/>
    </xf>
    <xf numFmtId="0" fontId="38" fillId="3" borderId="142" xfId="0" applyNumberFormat="1" applyFont="1" applyFill="1" applyBorder="1" applyAlignment="1" applyProtection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6" xfId="0" applyFont="1" applyBorder="1" applyAlignment="1">
      <alignment wrapText="1"/>
    </xf>
    <xf numFmtId="0" fontId="6" fillId="0" borderId="121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103" xfId="0" applyFont="1" applyBorder="1" applyAlignment="1">
      <alignment horizontal="center" vertical="top" wrapText="1"/>
    </xf>
    <xf numFmtId="0" fontId="0" fillId="0" borderId="99" xfId="0" applyBorder="1" applyAlignment="1">
      <alignment horizontal="center" wrapText="1"/>
    </xf>
    <xf numFmtId="0" fontId="0" fillId="0" borderId="91" xfId="0" applyBorder="1" applyAlignment="1">
      <alignment horizontal="center" wrapText="1"/>
    </xf>
    <xf numFmtId="0" fontId="6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33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1"/>
    <cellStyle name="Įprastas 4 3 2" xfId="12"/>
    <cellStyle name="Įprastas 4 3_8 -ES projektai" xfId="13"/>
    <cellStyle name="Įprastas 4_5-prpgramos" xfId="7"/>
    <cellStyle name="Įprastas 5" xfId="8"/>
    <cellStyle name="Įprastas 5 2" xfId="15"/>
    <cellStyle name="Įprastas 5 2 2" xfId="16"/>
    <cellStyle name="Įprastas 5 2 2 2" xfId="26"/>
    <cellStyle name="Įprastas 5 2 2_8 priedas" xfId="29"/>
    <cellStyle name="Įprastas 5 2 3" xfId="17"/>
    <cellStyle name="Įprastas 5 2 3 2" xfId="28"/>
    <cellStyle name="Įprastas 5 2 3_8 priedas" xfId="30"/>
    <cellStyle name="Įprastas 5 2 4" xfId="24"/>
    <cellStyle name="Įprastas 5 2_8 priedas" xfId="22"/>
    <cellStyle name="Įprastas 5 3" xfId="18"/>
    <cellStyle name="Įprastas 5 3 2" xfId="25"/>
    <cellStyle name="Įprastas 5 3_8 priedas" xfId="31"/>
    <cellStyle name="Įprastas 5 4" xfId="19"/>
    <cellStyle name="Įprastas 5 4 2" xfId="27"/>
    <cellStyle name="Įprastas 5 4_8 priedas" xfId="32"/>
    <cellStyle name="Įprastas 5 5" xfId="23"/>
    <cellStyle name="Įprastas 5_8 -ES projektai" xfId="14"/>
    <cellStyle name="Kablelis 2" xfId="20"/>
    <cellStyle name="Kablelis 3" xfId="21"/>
    <cellStyle name="Normal_Sheet1" xfId="9"/>
    <cellStyle name="Normal_Sheet1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3"/>
  <sheetViews>
    <sheetView workbookViewId="0">
      <selection activeCell="C2" sqref="C2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46.42578125" customWidth="1"/>
    <col min="6" max="6" width="17.42578125" customWidth="1"/>
    <col min="8" max="8" width="10.5703125" bestFit="1" customWidth="1"/>
  </cols>
  <sheetData>
    <row r="1" spans="1:4" ht="15.75" x14ac:dyDescent="0.25">
      <c r="A1" s="2" t="s">
        <v>735</v>
      </c>
    </row>
    <row r="2" spans="1:4" ht="15.75" x14ac:dyDescent="0.25">
      <c r="C2" s="1" t="s">
        <v>760</v>
      </c>
    </row>
    <row r="3" spans="1:4" ht="16.5" customHeight="1" x14ac:dyDescent="0.25">
      <c r="A3" s="1" t="s">
        <v>736</v>
      </c>
    </row>
    <row r="4" spans="1:4" ht="15.75" x14ac:dyDescent="0.25">
      <c r="A4" s="902" t="s">
        <v>399</v>
      </c>
      <c r="B4" s="902"/>
      <c r="C4" s="902"/>
      <c r="D4" s="902"/>
    </row>
    <row r="5" spans="1:4" ht="15.75" x14ac:dyDescent="0.25">
      <c r="A5" s="568"/>
      <c r="B5" s="569"/>
      <c r="C5" s="569"/>
      <c r="D5" s="569"/>
    </row>
    <row r="6" spans="1:4" ht="15.75" x14ac:dyDescent="0.25">
      <c r="A6" s="568"/>
      <c r="B6" s="569"/>
      <c r="C6" s="569"/>
      <c r="D6" s="333"/>
    </row>
    <row r="7" spans="1:4" ht="13.5" thickBot="1" x14ac:dyDescent="0.25">
      <c r="A7" s="569"/>
      <c r="B7" s="569"/>
      <c r="C7" s="569"/>
      <c r="D7" s="333" t="s">
        <v>702</v>
      </c>
    </row>
    <row r="8" spans="1:4" ht="39" thickBot="1" x14ac:dyDescent="0.25">
      <c r="A8" s="573" t="s">
        <v>400</v>
      </c>
      <c r="B8" s="574" t="s">
        <v>401</v>
      </c>
      <c r="C8" s="575" t="s">
        <v>402</v>
      </c>
      <c r="D8" s="576" t="s">
        <v>403</v>
      </c>
    </row>
    <row r="9" spans="1:4" ht="13.5" thickBot="1" x14ac:dyDescent="0.25">
      <c r="A9" s="577">
        <v>1</v>
      </c>
      <c r="B9" s="578">
        <v>2</v>
      </c>
      <c r="C9" s="579">
        <v>3</v>
      </c>
      <c r="D9" s="580">
        <v>4</v>
      </c>
    </row>
    <row r="10" spans="1:4" ht="16.5" thickBot="1" x14ac:dyDescent="0.25">
      <c r="A10" s="746">
        <v>1</v>
      </c>
      <c r="B10" s="747" t="s">
        <v>404</v>
      </c>
      <c r="C10" s="748" t="s">
        <v>405</v>
      </c>
      <c r="D10" s="749">
        <f>D11+D13+D17</f>
        <v>23037</v>
      </c>
    </row>
    <row r="11" spans="1:4" ht="16.5" thickBot="1" x14ac:dyDescent="0.25">
      <c r="A11" s="581">
        <v>2</v>
      </c>
      <c r="B11" s="582" t="s">
        <v>406</v>
      </c>
      <c r="C11" s="583" t="s">
        <v>407</v>
      </c>
      <c r="D11" s="584">
        <f>D12</f>
        <v>22067</v>
      </c>
    </row>
    <row r="12" spans="1:4" ht="16.5" thickBot="1" x14ac:dyDescent="0.25">
      <c r="A12" s="585">
        <v>3</v>
      </c>
      <c r="B12" s="586" t="s">
        <v>408</v>
      </c>
      <c r="C12" s="587" t="s">
        <v>409</v>
      </c>
      <c r="D12" s="584">
        <v>22067</v>
      </c>
    </row>
    <row r="13" spans="1:4" ht="16.5" thickBot="1" x14ac:dyDescent="0.25">
      <c r="A13" s="585">
        <v>4</v>
      </c>
      <c r="B13" s="586" t="s">
        <v>410</v>
      </c>
      <c r="C13" s="588" t="s">
        <v>411</v>
      </c>
      <c r="D13" s="584">
        <f>D14+D15+D16</f>
        <v>870</v>
      </c>
    </row>
    <row r="14" spans="1:4" ht="16.5" thickBot="1" x14ac:dyDescent="0.25">
      <c r="A14" s="585">
        <v>5</v>
      </c>
      <c r="B14" s="586" t="s">
        <v>412</v>
      </c>
      <c r="C14" s="587" t="s">
        <v>413</v>
      </c>
      <c r="D14" s="584">
        <v>600</v>
      </c>
    </row>
    <row r="15" spans="1:4" ht="16.5" thickBot="1" x14ac:dyDescent="0.25">
      <c r="A15" s="585">
        <v>6</v>
      </c>
      <c r="B15" s="586" t="s">
        <v>414</v>
      </c>
      <c r="C15" s="587" t="s">
        <v>415</v>
      </c>
      <c r="D15" s="584">
        <v>10</v>
      </c>
    </row>
    <row r="16" spans="1:4" ht="16.5" thickBot="1" x14ac:dyDescent="0.25">
      <c r="A16" s="585">
        <v>7</v>
      </c>
      <c r="B16" s="586" t="s">
        <v>416</v>
      </c>
      <c r="C16" s="587" t="s">
        <v>417</v>
      </c>
      <c r="D16" s="584">
        <v>260</v>
      </c>
    </row>
    <row r="17" spans="1:4" ht="16.5" thickBot="1" x14ac:dyDescent="0.25">
      <c r="A17" s="585">
        <v>8</v>
      </c>
      <c r="B17" s="586" t="s">
        <v>418</v>
      </c>
      <c r="C17" s="588" t="s">
        <v>419</v>
      </c>
      <c r="D17" s="584">
        <f>D18</f>
        <v>100</v>
      </c>
    </row>
    <row r="18" spans="1:4" ht="16.5" thickBot="1" x14ac:dyDescent="0.25">
      <c r="A18" s="585">
        <v>9</v>
      </c>
      <c r="B18" s="586" t="s">
        <v>420</v>
      </c>
      <c r="C18" s="587" t="s">
        <v>421</v>
      </c>
      <c r="D18" s="584">
        <v>100</v>
      </c>
    </row>
    <row r="19" spans="1:4" ht="16.5" thickBot="1" x14ac:dyDescent="0.25">
      <c r="A19" s="746">
        <v>10</v>
      </c>
      <c r="B19" s="747" t="s">
        <v>422</v>
      </c>
      <c r="C19" s="748" t="s">
        <v>749</v>
      </c>
      <c r="D19" s="750">
        <f>D21+D26+D38+D20</f>
        <v>16614.60252</v>
      </c>
    </row>
    <row r="20" spans="1:4" s="648" customFormat="1" ht="16.5" thickBot="1" x14ac:dyDescent="0.25">
      <c r="A20" s="746">
        <v>11</v>
      </c>
      <c r="B20" s="747" t="s">
        <v>706</v>
      </c>
      <c r="C20" s="748" t="s">
        <v>707</v>
      </c>
      <c r="D20" s="754">
        <v>1035</v>
      </c>
    </row>
    <row r="21" spans="1:4" ht="16.5" thickBot="1" x14ac:dyDescent="0.25">
      <c r="A21" s="746">
        <v>12</v>
      </c>
      <c r="B21" s="751" t="s">
        <v>423</v>
      </c>
      <c r="C21" s="752" t="s">
        <v>708</v>
      </c>
      <c r="D21" s="753">
        <f>D22+D23+D24+D25</f>
        <v>12819.961000000001</v>
      </c>
    </row>
    <row r="22" spans="1:4" ht="32.25" thickBot="1" x14ac:dyDescent="0.25">
      <c r="A22" s="585">
        <v>13</v>
      </c>
      <c r="B22" s="586" t="s">
        <v>424</v>
      </c>
      <c r="C22" s="587" t="s">
        <v>425</v>
      </c>
      <c r="D22" s="589">
        <v>4157.7610000000004</v>
      </c>
    </row>
    <row r="23" spans="1:4" ht="16.5" thickBot="1" x14ac:dyDescent="0.3">
      <c r="A23" s="585">
        <v>14</v>
      </c>
      <c r="B23" s="586" t="s">
        <v>426</v>
      </c>
      <c r="C23" s="590" t="s">
        <v>427</v>
      </c>
      <c r="D23" s="591">
        <v>8543.4</v>
      </c>
    </row>
    <row r="24" spans="1:4" ht="32.25" thickBot="1" x14ac:dyDescent="0.3">
      <c r="A24" s="581">
        <v>15</v>
      </c>
      <c r="B24" s="592" t="s">
        <v>428</v>
      </c>
      <c r="C24" s="593" t="s">
        <v>429</v>
      </c>
      <c r="D24" s="594">
        <v>118.1</v>
      </c>
    </row>
    <row r="25" spans="1:4" ht="32.25" thickBot="1" x14ac:dyDescent="0.3">
      <c r="A25" s="581">
        <v>16</v>
      </c>
      <c r="B25" s="592" t="s">
        <v>430</v>
      </c>
      <c r="C25" s="593" t="s">
        <v>431</v>
      </c>
      <c r="D25" s="594">
        <v>0.7</v>
      </c>
    </row>
    <row r="26" spans="1:4" ht="16.5" thickBot="1" x14ac:dyDescent="0.3">
      <c r="A26" s="746">
        <v>17</v>
      </c>
      <c r="B26" s="755" t="s">
        <v>432</v>
      </c>
      <c r="C26" s="756" t="s">
        <v>745</v>
      </c>
      <c r="D26" s="757">
        <f>SUM(D27:D37)</f>
        <v>990.54152000000011</v>
      </c>
    </row>
    <row r="27" spans="1:4" ht="32.25" thickBot="1" x14ac:dyDescent="0.3">
      <c r="A27" s="585">
        <v>18</v>
      </c>
      <c r="B27" s="587" t="s">
        <v>433</v>
      </c>
      <c r="C27" s="595" t="s">
        <v>434</v>
      </c>
      <c r="D27" s="596">
        <v>135.69999999999999</v>
      </c>
    </row>
    <row r="28" spans="1:4" ht="16.5" thickBot="1" x14ac:dyDescent="0.3">
      <c r="A28" s="585">
        <v>19</v>
      </c>
      <c r="B28" s="597" t="s">
        <v>692</v>
      </c>
      <c r="C28" s="598" t="s">
        <v>436</v>
      </c>
      <c r="D28" s="596">
        <v>138.80000000000001</v>
      </c>
    </row>
    <row r="29" spans="1:4" ht="32.25" thickBot="1" x14ac:dyDescent="0.3">
      <c r="A29" s="585">
        <v>20</v>
      </c>
      <c r="B29" s="590" t="s">
        <v>693</v>
      </c>
      <c r="C29" s="595" t="s">
        <v>437</v>
      </c>
      <c r="D29" s="596">
        <v>20.847999999999999</v>
      </c>
    </row>
    <row r="30" spans="1:4" ht="48" thickBot="1" x14ac:dyDescent="0.3">
      <c r="A30" s="585">
        <v>21</v>
      </c>
      <c r="B30" s="590" t="s">
        <v>694</v>
      </c>
      <c r="C30" s="599" t="s">
        <v>438</v>
      </c>
      <c r="D30" s="596">
        <v>211.4</v>
      </c>
    </row>
    <row r="31" spans="1:4" ht="32.25" thickBot="1" x14ac:dyDescent="0.25">
      <c r="A31" s="585">
        <v>22</v>
      </c>
      <c r="B31" s="590" t="s">
        <v>435</v>
      </c>
      <c r="C31" s="600" t="s">
        <v>439</v>
      </c>
      <c r="D31" s="596">
        <v>7</v>
      </c>
    </row>
    <row r="32" spans="1:4" ht="32.25" thickBot="1" x14ac:dyDescent="0.3">
      <c r="A32" s="585">
        <v>23</v>
      </c>
      <c r="B32" s="587" t="s">
        <v>695</v>
      </c>
      <c r="C32" s="595" t="s">
        <v>440</v>
      </c>
      <c r="D32" s="596">
        <v>3.2210000000000001</v>
      </c>
    </row>
    <row r="33" spans="1:4" s="651" customFormat="1" ht="16.5" thickBot="1" x14ac:dyDescent="0.3">
      <c r="A33" s="585">
        <v>24</v>
      </c>
      <c r="B33" s="587" t="s">
        <v>726</v>
      </c>
      <c r="C33" s="595" t="s">
        <v>715</v>
      </c>
      <c r="D33" s="596">
        <v>24.771519999999999</v>
      </c>
    </row>
    <row r="34" spans="1:4" s="651" customFormat="1" ht="32.25" thickBot="1" x14ac:dyDescent="0.3">
      <c r="A34" s="585">
        <v>25</v>
      </c>
      <c r="B34" s="587" t="s">
        <v>725</v>
      </c>
      <c r="C34" s="595" t="s">
        <v>716</v>
      </c>
      <c r="D34" s="596">
        <v>52.802</v>
      </c>
    </row>
    <row r="35" spans="1:4" s="651" customFormat="1" ht="16.5" thickBot="1" x14ac:dyDescent="0.3">
      <c r="A35" s="585">
        <v>26</v>
      </c>
      <c r="B35" s="587" t="s">
        <v>727</v>
      </c>
      <c r="C35" s="595" t="s">
        <v>718</v>
      </c>
      <c r="D35" s="596">
        <v>126.989</v>
      </c>
    </row>
    <row r="36" spans="1:4" s="659" customFormat="1" ht="32.25" thickBot="1" x14ac:dyDescent="0.3">
      <c r="A36" s="585">
        <v>27</v>
      </c>
      <c r="B36" s="587" t="s">
        <v>728</v>
      </c>
      <c r="C36" s="595" t="s">
        <v>719</v>
      </c>
      <c r="D36" s="596">
        <v>177</v>
      </c>
    </row>
    <row r="37" spans="1:4" s="729" customFormat="1" ht="31.5" customHeight="1" thickBot="1" x14ac:dyDescent="0.3">
      <c r="A37" s="585">
        <v>28</v>
      </c>
      <c r="B37" s="590" t="s">
        <v>742</v>
      </c>
      <c r="C37" s="758" t="s">
        <v>744</v>
      </c>
      <c r="D37" s="759">
        <v>92.01</v>
      </c>
    </row>
    <row r="38" spans="1:4" ht="16.5" thickBot="1" x14ac:dyDescent="0.3">
      <c r="A38" s="760">
        <v>29</v>
      </c>
      <c r="B38" s="755" t="s">
        <v>441</v>
      </c>
      <c r="C38" s="756" t="s">
        <v>746</v>
      </c>
      <c r="D38" s="761">
        <f>D39+D40+D41</f>
        <v>1769.1</v>
      </c>
    </row>
    <row r="39" spans="1:4" ht="16.5" thickBot="1" x14ac:dyDescent="0.3">
      <c r="A39" s="585">
        <v>30</v>
      </c>
      <c r="B39" s="586" t="s">
        <v>442</v>
      </c>
      <c r="C39" s="601" t="s">
        <v>443</v>
      </c>
      <c r="D39" s="596">
        <v>998</v>
      </c>
    </row>
    <row r="40" spans="1:4" ht="16.5" thickBot="1" x14ac:dyDescent="0.3">
      <c r="A40" s="585">
        <v>31</v>
      </c>
      <c r="B40" s="586" t="s">
        <v>444</v>
      </c>
      <c r="C40" s="598" t="s">
        <v>445</v>
      </c>
      <c r="D40" s="596">
        <v>737</v>
      </c>
    </row>
    <row r="41" spans="1:4" ht="32.25" thickBot="1" x14ac:dyDescent="0.3">
      <c r="A41" s="585">
        <v>32</v>
      </c>
      <c r="B41" s="586" t="s">
        <v>446</v>
      </c>
      <c r="C41" s="595" t="s">
        <v>447</v>
      </c>
      <c r="D41" s="596">
        <v>34.1</v>
      </c>
    </row>
    <row r="42" spans="1:4" ht="16.5" thickBot="1" x14ac:dyDescent="0.25">
      <c r="A42" s="746">
        <v>33</v>
      </c>
      <c r="B42" s="747" t="s">
        <v>448</v>
      </c>
      <c r="C42" s="748" t="s">
        <v>747</v>
      </c>
      <c r="D42" s="749">
        <f>D43+D47+D48+D51+D52</f>
        <v>2408.9</v>
      </c>
    </row>
    <row r="43" spans="1:4" ht="16.5" thickBot="1" x14ac:dyDescent="0.25">
      <c r="A43" s="585">
        <v>34</v>
      </c>
      <c r="B43" s="602" t="s">
        <v>449</v>
      </c>
      <c r="C43" s="588" t="s">
        <v>748</v>
      </c>
      <c r="D43" s="603">
        <f>D44+D45+D46</f>
        <v>355</v>
      </c>
    </row>
    <row r="44" spans="1:4" ht="32.25" thickBot="1" x14ac:dyDescent="0.25">
      <c r="A44" s="585">
        <v>35</v>
      </c>
      <c r="B44" s="586" t="s">
        <v>450</v>
      </c>
      <c r="C44" s="587" t="s">
        <v>451</v>
      </c>
      <c r="D44" s="584">
        <v>280</v>
      </c>
    </row>
    <row r="45" spans="1:4" ht="16.5" thickBot="1" x14ac:dyDescent="0.25">
      <c r="A45" s="585">
        <v>36</v>
      </c>
      <c r="B45" s="586" t="s">
        <v>452</v>
      </c>
      <c r="C45" s="587" t="s">
        <v>453</v>
      </c>
      <c r="D45" s="584">
        <v>15</v>
      </c>
    </row>
    <row r="46" spans="1:4" ht="16.5" thickBot="1" x14ac:dyDescent="0.25">
      <c r="A46" s="585">
        <v>37</v>
      </c>
      <c r="B46" s="586" t="s">
        <v>454</v>
      </c>
      <c r="C46" s="587" t="s">
        <v>455</v>
      </c>
      <c r="D46" s="584">
        <v>60</v>
      </c>
    </row>
    <row r="47" spans="1:4" ht="16.5" thickBot="1" x14ac:dyDescent="0.25">
      <c r="A47" s="585">
        <v>38</v>
      </c>
      <c r="B47" s="586" t="s">
        <v>456</v>
      </c>
      <c r="C47" s="587" t="s">
        <v>457</v>
      </c>
      <c r="D47" s="596">
        <v>1303.9000000000001</v>
      </c>
    </row>
    <row r="48" spans="1:4" ht="16.5" thickBot="1" x14ac:dyDescent="0.25">
      <c r="A48" s="604">
        <v>39</v>
      </c>
      <c r="B48" s="602" t="s">
        <v>458</v>
      </c>
      <c r="C48" s="588" t="s">
        <v>729</v>
      </c>
      <c r="D48" s="603">
        <f>D49+D50</f>
        <v>730</v>
      </c>
    </row>
    <row r="49" spans="1:5" ht="16.5" thickBot="1" x14ac:dyDescent="0.25">
      <c r="A49" s="585">
        <v>40</v>
      </c>
      <c r="B49" s="586" t="s">
        <v>459</v>
      </c>
      <c r="C49" s="587" t="s">
        <v>460</v>
      </c>
      <c r="D49" s="584">
        <v>30</v>
      </c>
    </row>
    <row r="50" spans="1:5" ht="16.5" thickBot="1" x14ac:dyDescent="0.25">
      <c r="A50" s="585">
        <v>41</v>
      </c>
      <c r="B50" s="586" t="s">
        <v>461</v>
      </c>
      <c r="C50" s="587" t="s">
        <v>462</v>
      </c>
      <c r="D50" s="605">
        <v>700</v>
      </c>
    </row>
    <row r="51" spans="1:5" ht="16.5" thickBot="1" x14ac:dyDescent="0.25">
      <c r="A51" s="585">
        <v>42</v>
      </c>
      <c r="B51" s="586" t="s">
        <v>463</v>
      </c>
      <c r="C51" s="587" t="s">
        <v>464</v>
      </c>
      <c r="D51" s="584">
        <v>10</v>
      </c>
    </row>
    <row r="52" spans="1:5" ht="16.5" thickBot="1" x14ac:dyDescent="0.25">
      <c r="A52" s="585">
        <v>43</v>
      </c>
      <c r="B52" s="586" t="s">
        <v>465</v>
      </c>
      <c r="C52" s="587" t="s">
        <v>466</v>
      </c>
      <c r="D52" s="584">
        <v>10</v>
      </c>
    </row>
    <row r="53" spans="1:5" ht="32.25" thickBot="1" x14ac:dyDescent="0.3">
      <c r="A53" s="590">
        <v>44</v>
      </c>
      <c r="B53" s="886" t="s">
        <v>467</v>
      </c>
      <c r="C53" s="887" t="s">
        <v>468</v>
      </c>
      <c r="D53" s="888">
        <v>23</v>
      </c>
      <c r="E53" s="681"/>
    </row>
    <row r="54" spans="1:5" ht="32.25" thickBot="1" x14ac:dyDescent="0.25">
      <c r="A54" s="585">
        <v>45</v>
      </c>
      <c r="B54" s="606"/>
      <c r="C54" s="652" t="s">
        <v>750</v>
      </c>
      <c r="D54" s="653">
        <f>D10+D19+D42+D53</f>
        <v>42083.502520000002</v>
      </c>
    </row>
    <row r="55" spans="1:5" ht="16.5" thickBot="1" x14ac:dyDescent="0.25">
      <c r="A55" s="903">
        <v>46</v>
      </c>
      <c r="B55" s="906"/>
      <c r="C55" s="677" t="s">
        <v>469</v>
      </c>
      <c r="D55" s="607">
        <v>1639.83583</v>
      </c>
    </row>
    <row r="56" spans="1:5" ht="16.5" thickBot="1" x14ac:dyDescent="0.3">
      <c r="A56" s="904"/>
      <c r="B56" s="907"/>
      <c r="C56" s="590" t="s">
        <v>470</v>
      </c>
      <c r="D56" s="692">
        <v>175.40538000000001</v>
      </c>
    </row>
    <row r="57" spans="1:5" ht="16.5" thickBot="1" x14ac:dyDescent="0.3">
      <c r="A57" s="904"/>
      <c r="B57" s="907"/>
      <c r="C57" s="585" t="s">
        <v>471</v>
      </c>
      <c r="D57" s="692">
        <v>404.45350999999999</v>
      </c>
    </row>
    <row r="58" spans="1:5" ht="16.5" thickBot="1" x14ac:dyDescent="0.3">
      <c r="A58" s="905"/>
      <c r="B58" s="907"/>
      <c r="C58" s="690" t="s">
        <v>472</v>
      </c>
      <c r="D58" s="691">
        <v>1059.97694</v>
      </c>
    </row>
    <row r="59" spans="1:5" ht="16.5" thickBot="1" x14ac:dyDescent="0.3">
      <c r="A59" s="762">
        <v>47</v>
      </c>
      <c r="B59" s="763"/>
      <c r="C59" s="764" t="s">
        <v>710</v>
      </c>
      <c r="D59" s="765">
        <v>37.478679999999997</v>
      </c>
    </row>
    <row r="60" spans="1:5" ht="16.5" thickBot="1" x14ac:dyDescent="0.3">
      <c r="A60" s="678" t="s">
        <v>730</v>
      </c>
      <c r="B60" s="679"/>
      <c r="C60" s="680"/>
      <c r="D60" s="664">
        <f>D54+D55+D59</f>
        <v>43760.817030000006</v>
      </c>
    </row>
    <row r="61" spans="1:5" x14ac:dyDescent="0.2">
      <c r="D61" s="608"/>
    </row>
    <row r="62" spans="1:5" x14ac:dyDescent="0.2">
      <c r="D62" s="608"/>
    </row>
    <row r="63" spans="1:5" x14ac:dyDescent="0.2">
      <c r="D63" s="608"/>
    </row>
  </sheetData>
  <mergeCells count="3">
    <mergeCell ref="A4:D4"/>
    <mergeCell ref="A55:A58"/>
    <mergeCell ref="B55:B58"/>
  </mergeCells>
  <phoneticPr fontId="7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tabSelected="1" workbookViewId="0">
      <selection activeCell="L24" sqref="L24"/>
    </sheetView>
  </sheetViews>
  <sheetFormatPr defaultRowHeight="12.75" x14ac:dyDescent="0.2"/>
  <cols>
    <col min="1" max="1" width="6.5703125" customWidth="1"/>
    <col min="2" max="2" width="3.5703125" customWidth="1"/>
    <col min="3" max="3" width="39.85546875" customWidth="1"/>
    <col min="4" max="4" width="12.7109375" customWidth="1"/>
    <col min="5" max="5" width="11.85546875" customWidth="1"/>
    <col min="6" max="6" width="28.140625" bestFit="1" customWidth="1"/>
    <col min="7" max="7" width="11.140625" customWidth="1"/>
  </cols>
  <sheetData>
    <row r="3" spans="1:7" x14ac:dyDescent="0.2">
      <c r="C3" s="201" t="s">
        <v>261</v>
      </c>
      <c r="D3" s="333" t="s">
        <v>262</v>
      </c>
      <c r="E3" s="333"/>
      <c r="F3" s="333"/>
      <c r="G3" s="195"/>
    </row>
    <row r="4" spans="1:7" ht="12.75" customHeight="1" x14ac:dyDescent="0.2">
      <c r="C4" s="196" t="s">
        <v>260</v>
      </c>
      <c r="D4" s="1017" t="s">
        <v>765</v>
      </c>
      <c r="E4" s="1017"/>
      <c r="F4" s="1017"/>
      <c r="G4" s="196"/>
    </row>
    <row r="5" spans="1:7" x14ac:dyDescent="0.2">
      <c r="C5" s="196"/>
      <c r="D5" s="336" t="s">
        <v>371</v>
      </c>
      <c r="E5" s="336"/>
      <c r="F5" s="333"/>
      <c r="G5" s="195"/>
    </row>
    <row r="6" spans="1:7" ht="42" customHeight="1" x14ac:dyDescent="0.2">
      <c r="A6" s="1026" t="s">
        <v>739</v>
      </c>
      <c r="B6" s="1027"/>
      <c r="C6" s="1027"/>
      <c r="D6" s="1027"/>
      <c r="E6" s="1027"/>
      <c r="F6" s="1027"/>
      <c r="G6" s="1027"/>
    </row>
    <row r="7" spans="1:7" ht="14.25" customHeight="1" thickBot="1" x14ac:dyDescent="0.3">
      <c r="B7" s="197"/>
      <c r="C7" s="197"/>
      <c r="D7" s="196"/>
      <c r="E7" s="196"/>
      <c r="F7" s="196" t="s">
        <v>699</v>
      </c>
    </row>
    <row r="8" spans="1:7" x14ac:dyDescent="0.2">
      <c r="B8" s="1011" t="s">
        <v>250</v>
      </c>
      <c r="C8" s="1011" t="s">
        <v>251</v>
      </c>
      <c r="D8" s="1018" t="s">
        <v>252</v>
      </c>
      <c r="E8" s="1021" t="s">
        <v>253</v>
      </c>
      <c r="F8" s="1021" t="s">
        <v>380</v>
      </c>
      <c r="G8" s="1014" t="s">
        <v>384</v>
      </c>
    </row>
    <row r="9" spans="1:7" x14ac:dyDescent="0.2">
      <c r="B9" s="1012"/>
      <c r="C9" s="1012"/>
      <c r="D9" s="1019"/>
      <c r="E9" s="1022"/>
      <c r="F9" s="1024"/>
      <c r="G9" s="1015"/>
    </row>
    <row r="10" spans="1:7" ht="26.25" customHeight="1" thickBot="1" x14ac:dyDescent="0.25">
      <c r="B10" s="1013"/>
      <c r="C10" s="1013"/>
      <c r="D10" s="1020"/>
      <c r="E10" s="1023"/>
      <c r="F10" s="1025"/>
      <c r="G10" s="1016"/>
    </row>
    <row r="11" spans="1:7" ht="15" x14ac:dyDescent="0.25">
      <c r="B11" s="200">
        <v>1</v>
      </c>
      <c r="C11" s="466" t="s">
        <v>361</v>
      </c>
      <c r="D11" s="472">
        <v>11934</v>
      </c>
      <c r="E11" s="396">
        <v>21726</v>
      </c>
      <c r="F11" s="463"/>
      <c r="G11" s="503"/>
    </row>
    <row r="12" spans="1:7" ht="15" x14ac:dyDescent="0.25">
      <c r="B12" s="198">
        <v>2</v>
      </c>
      <c r="C12" s="467" t="s">
        <v>362</v>
      </c>
      <c r="D12" s="473">
        <v>18769</v>
      </c>
      <c r="E12" s="392">
        <v>37491</v>
      </c>
      <c r="F12" s="464"/>
      <c r="G12" s="504"/>
    </row>
    <row r="13" spans="1:7" ht="15" x14ac:dyDescent="0.25">
      <c r="B13" s="198">
        <v>3</v>
      </c>
      <c r="C13" s="467" t="s">
        <v>360</v>
      </c>
      <c r="D13" s="473">
        <v>7994</v>
      </c>
      <c r="E13" s="392">
        <v>13774</v>
      </c>
      <c r="F13" s="464"/>
      <c r="G13" s="504"/>
    </row>
    <row r="14" spans="1:7" ht="15" x14ac:dyDescent="0.25">
      <c r="B14" s="198">
        <v>4</v>
      </c>
      <c r="C14" s="467" t="s">
        <v>363</v>
      </c>
      <c r="D14" s="473">
        <v>30010</v>
      </c>
      <c r="E14" s="392">
        <v>28400</v>
      </c>
      <c r="F14" s="464"/>
      <c r="G14" s="504">
        <v>3181</v>
      </c>
    </row>
    <row r="15" spans="1:7" ht="15" x14ac:dyDescent="0.25">
      <c r="B15" s="198">
        <v>5</v>
      </c>
      <c r="C15" s="467" t="s">
        <v>341</v>
      </c>
      <c r="D15" s="473">
        <v>8343</v>
      </c>
      <c r="E15" s="392">
        <v>19834</v>
      </c>
      <c r="F15" s="464"/>
      <c r="G15" s="504"/>
    </row>
    <row r="16" spans="1:7" ht="15" x14ac:dyDescent="0.25">
      <c r="B16" s="198">
        <v>6</v>
      </c>
      <c r="C16" s="467" t="s">
        <v>364</v>
      </c>
      <c r="D16" s="473">
        <v>20623</v>
      </c>
      <c r="E16" s="392">
        <v>40230</v>
      </c>
      <c r="F16" s="464"/>
      <c r="G16" s="504"/>
    </row>
    <row r="17" spans="2:7" ht="15" x14ac:dyDescent="0.25">
      <c r="B17" s="198">
        <v>7</v>
      </c>
      <c r="C17" s="467" t="s">
        <v>23</v>
      </c>
      <c r="D17" s="473">
        <v>83662</v>
      </c>
      <c r="E17" s="392">
        <v>123626</v>
      </c>
      <c r="F17" s="464">
        <v>16086</v>
      </c>
      <c r="G17" s="504">
        <v>10744</v>
      </c>
    </row>
    <row r="18" spans="2:7" ht="30" x14ac:dyDescent="0.25">
      <c r="B18" s="198">
        <v>8</v>
      </c>
      <c r="C18" s="468" t="s">
        <v>309</v>
      </c>
      <c r="D18" s="473">
        <v>3012</v>
      </c>
      <c r="E18" s="392">
        <v>5008</v>
      </c>
      <c r="F18" s="464"/>
      <c r="G18" s="504"/>
    </row>
    <row r="19" spans="2:7" ht="15" customHeight="1" x14ac:dyDescent="0.25">
      <c r="B19" s="198">
        <v>9</v>
      </c>
      <c r="C19" s="467" t="s">
        <v>356</v>
      </c>
      <c r="D19" s="473">
        <v>120510</v>
      </c>
      <c r="E19" s="392">
        <v>78626</v>
      </c>
      <c r="F19" s="464">
        <v>23730</v>
      </c>
      <c r="G19" s="504">
        <v>17605</v>
      </c>
    </row>
    <row r="20" spans="2:7" s="388" customFormat="1" ht="26.25" customHeight="1" x14ac:dyDescent="0.25">
      <c r="B20" s="198">
        <v>10</v>
      </c>
      <c r="C20" s="468" t="s">
        <v>375</v>
      </c>
      <c r="D20" s="473">
        <v>23870</v>
      </c>
      <c r="E20" s="392">
        <v>39481</v>
      </c>
      <c r="F20" s="464">
        <v>3801</v>
      </c>
      <c r="G20" s="504">
        <v>1091</v>
      </c>
    </row>
    <row r="21" spans="2:7" ht="15" x14ac:dyDescent="0.25">
      <c r="B21" s="198">
        <v>11</v>
      </c>
      <c r="C21" s="467" t="s">
        <v>114</v>
      </c>
      <c r="D21" s="473">
        <v>140023</v>
      </c>
      <c r="E21" s="392">
        <v>147559</v>
      </c>
      <c r="F21" s="464">
        <v>27344</v>
      </c>
      <c r="G21" s="504">
        <v>19086</v>
      </c>
    </row>
    <row r="22" spans="2:7" ht="15" x14ac:dyDescent="0.25">
      <c r="B22" s="198">
        <v>12</v>
      </c>
      <c r="C22" s="469" t="s">
        <v>25</v>
      </c>
      <c r="D22" s="473">
        <v>53302</v>
      </c>
      <c r="E22" s="392">
        <v>75813</v>
      </c>
      <c r="F22" s="464">
        <v>12064</v>
      </c>
      <c r="G22" s="504">
        <v>6902</v>
      </c>
    </row>
    <row r="23" spans="2:7" ht="15" x14ac:dyDescent="0.25">
      <c r="B23" s="198">
        <v>13</v>
      </c>
      <c r="C23" s="467" t="s">
        <v>365</v>
      </c>
      <c r="D23" s="473">
        <v>53221</v>
      </c>
      <c r="E23" s="392">
        <v>77333</v>
      </c>
      <c r="F23" s="464">
        <v>12064</v>
      </c>
      <c r="G23" s="504">
        <v>6692</v>
      </c>
    </row>
    <row r="24" spans="2:7" ht="15" x14ac:dyDescent="0.25">
      <c r="B24" s="198">
        <v>14</v>
      </c>
      <c r="C24" s="467" t="s">
        <v>366</v>
      </c>
      <c r="D24" s="473">
        <v>14450</v>
      </c>
      <c r="E24" s="392">
        <v>23169</v>
      </c>
      <c r="F24" s="464"/>
      <c r="G24" s="504">
        <v>2071</v>
      </c>
    </row>
    <row r="25" spans="2:7" ht="30" x14ac:dyDescent="0.25">
      <c r="B25" s="198">
        <v>15</v>
      </c>
      <c r="C25" s="468" t="s">
        <v>367</v>
      </c>
      <c r="D25" s="473">
        <v>5214</v>
      </c>
      <c r="E25" s="392">
        <v>14783</v>
      </c>
      <c r="F25" s="464"/>
      <c r="G25" s="504"/>
    </row>
    <row r="26" spans="2:7" ht="15" customHeight="1" x14ac:dyDescent="0.25">
      <c r="B26" s="198">
        <v>16</v>
      </c>
      <c r="C26" s="467" t="s">
        <v>27</v>
      </c>
      <c r="D26" s="473">
        <v>42642</v>
      </c>
      <c r="E26" s="392">
        <v>78956</v>
      </c>
      <c r="F26" s="464">
        <v>7602</v>
      </c>
      <c r="G26" s="504">
        <v>5522</v>
      </c>
    </row>
    <row r="27" spans="2:7" ht="15" customHeight="1" x14ac:dyDescent="0.25">
      <c r="B27" s="198">
        <v>17</v>
      </c>
      <c r="C27" s="467" t="s">
        <v>305</v>
      </c>
      <c r="D27" s="473">
        <v>5098</v>
      </c>
      <c r="E27" s="392">
        <v>12873</v>
      </c>
      <c r="F27" s="464"/>
      <c r="G27" s="504"/>
    </row>
    <row r="28" spans="2:7" ht="15" x14ac:dyDescent="0.25">
      <c r="B28" s="198">
        <v>18</v>
      </c>
      <c r="C28" s="467" t="s">
        <v>28</v>
      </c>
      <c r="D28" s="473">
        <v>60371</v>
      </c>
      <c r="E28" s="392">
        <v>72633</v>
      </c>
      <c r="F28" s="464">
        <v>11238</v>
      </c>
      <c r="G28" s="504">
        <v>7623</v>
      </c>
    </row>
    <row r="29" spans="2:7" ht="15" x14ac:dyDescent="0.25">
      <c r="B29" s="198">
        <v>19</v>
      </c>
      <c r="C29" s="467" t="s">
        <v>40</v>
      </c>
      <c r="D29" s="473">
        <v>14323</v>
      </c>
      <c r="E29" s="392">
        <v>65889</v>
      </c>
      <c r="F29" s="464"/>
      <c r="G29" s="504">
        <v>900</v>
      </c>
    </row>
    <row r="30" spans="2:7" ht="15" x14ac:dyDescent="0.25">
      <c r="B30" s="198">
        <v>20</v>
      </c>
      <c r="C30" s="467" t="s">
        <v>122</v>
      </c>
      <c r="D30" s="473">
        <v>5909</v>
      </c>
      <c r="E30" s="392">
        <v>6496</v>
      </c>
      <c r="F30" s="464"/>
      <c r="G30" s="504"/>
    </row>
    <row r="31" spans="2:7" ht="15.75" customHeight="1" thickBot="1" x14ac:dyDescent="0.3">
      <c r="B31" s="199">
        <v>21</v>
      </c>
      <c r="C31" s="470" t="s">
        <v>239</v>
      </c>
      <c r="D31" s="474">
        <v>4287</v>
      </c>
      <c r="E31" s="393">
        <v>5250</v>
      </c>
      <c r="F31" s="465"/>
      <c r="G31" s="505">
        <v>240</v>
      </c>
    </row>
    <row r="32" spans="2:7" ht="15" thickBot="1" x14ac:dyDescent="0.25">
      <c r="B32" s="213"/>
      <c r="C32" s="471" t="s">
        <v>254</v>
      </c>
      <c r="D32" s="475">
        <f>+SUM(D11:D31)</f>
        <v>727567</v>
      </c>
      <c r="E32" s="394">
        <f>+SUM(E11:E31)</f>
        <v>988950</v>
      </c>
      <c r="F32" s="394">
        <f>+SUM(F11:F31)</f>
        <v>113929</v>
      </c>
      <c r="G32" s="214">
        <f>+SUM(G11:G31)</f>
        <v>81657</v>
      </c>
    </row>
  </sheetData>
  <mergeCells count="8">
    <mergeCell ref="B8:B10"/>
    <mergeCell ref="C8:C10"/>
    <mergeCell ref="G8:G10"/>
    <mergeCell ref="D4:F4"/>
    <mergeCell ref="D8:D10"/>
    <mergeCell ref="E8:E10"/>
    <mergeCell ref="F8:F10"/>
    <mergeCell ref="A6:G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4"/>
  <sheetViews>
    <sheetView zoomScaleNormal="100" workbookViewId="0">
      <selection activeCell="B2" sqref="B2"/>
    </sheetView>
  </sheetViews>
  <sheetFormatPr defaultRowHeight="12.75" x14ac:dyDescent="0.2"/>
  <cols>
    <col min="1" max="1" width="4.5703125" customWidth="1"/>
    <col min="2" max="2" width="72" customWidth="1"/>
    <col min="3" max="3" width="21" customWidth="1"/>
    <col min="5" max="5" width="10.5703125" bestFit="1" customWidth="1"/>
  </cols>
  <sheetData>
    <row r="1" spans="1:3" ht="17.25" customHeight="1" x14ac:dyDescent="0.25">
      <c r="A1" s="215"/>
      <c r="B1" s="2" t="s">
        <v>737</v>
      </c>
      <c r="C1" s="10"/>
    </row>
    <row r="2" spans="1:3" ht="16.5" customHeight="1" x14ac:dyDescent="0.25">
      <c r="A2" s="215"/>
      <c r="B2" s="1" t="s">
        <v>759</v>
      </c>
      <c r="C2" s="10"/>
    </row>
    <row r="3" spans="1:3" ht="16.5" customHeight="1" x14ac:dyDescent="0.25">
      <c r="A3" s="215"/>
      <c r="B3" s="1" t="s">
        <v>738</v>
      </c>
      <c r="C3" s="10"/>
    </row>
    <row r="4" spans="1:3" ht="43.5" customHeight="1" x14ac:dyDescent="0.25">
      <c r="A4" s="215"/>
      <c r="B4" s="217" t="s">
        <v>734</v>
      </c>
      <c r="C4" s="10"/>
    </row>
    <row r="5" spans="1:3" ht="24" customHeight="1" thickBot="1" x14ac:dyDescent="0.3">
      <c r="A5" s="1"/>
      <c r="B5" s="1" t="s">
        <v>701</v>
      </c>
      <c r="C5" s="1"/>
    </row>
    <row r="6" spans="1:3" ht="32.25" thickBot="1" x14ac:dyDescent="0.25">
      <c r="A6" s="609" t="s">
        <v>473</v>
      </c>
      <c r="B6" s="610" t="s">
        <v>474</v>
      </c>
      <c r="C6" s="611" t="s">
        <v>475</v>
      </c>
    </row>
    <row r="7" spans="1:3" ht="16.5" thickBot="1" x14ac:dyDescent="0.25">
      <c r="A7" s="766">
        <v>1</v>
      </c>
      <c r="B7" s="769" t="s">
        <v>476</v>
      </c>
      <c r="C7" s="768">
        <f>C8+C9+C10</f>
        <v>32.9</v>
      </c>
    </row>
    <row r="8" spans="1:3" ht="16.5" thickBot="1" x14ac:dyDescent="0.25">
      <c r="A8" s="766">
        <v>2</v>
      </c>
      <c r="B8" s="771" t="s">
        <v>477</v>
      </c>
      <c r="C8" s="772">
        <v>25.7</v>
      </c>
    </row>
    <row r="9" spans="1:3" ht="16.5" thickBot="1" x14ac:dyDescent="0.25">
      <c r="A9" s="766">
        <v>3</v>
      </c>
      <c r="B9" s="771" t="s">
        <v>478</v>
      </c>
      <c r="C9" s="772">
        <v>6.7</v>
      </c>
    </row>
    <row r="10" spans="1:3" ht="16.5" thickBot="1" x14ac:dyDescent="0.25">
      <c r="A10" s="766">
        <v>4</v>
      </c>
      <c r="B10" s="771" t="s">
        <v>479</v>
      </c>
      <c r="C10" s="772">
        <v>0.5</v>
      </c>
    </row>
    <row r="11" spans="1:3" ht="16.5" thickBot="1" x14ac:dyDescent="0.25">
      <c r="A11" s="766">
        <v>5</v>
      </c>
      <c r="B11" s="769" t="s">
        <v>480</v>
      </c>
      <c r="C11" s="770">
        <f>C12+C13+C14</f>
        <v>1201.4000000000001</v>
      </c>
    </row>
    <row r="12" spans="1:3" ht="16.5" thickBot="1" x14ac:dyDescent="0.25">
      <c r="A12" s="766">
        <v>6</v>
      </c>
      <c r="B12" s="771" t="s">
        <v>1</v>
      </c>
      <c r="C12" s="772">
        <v>1176.9000000000001</v>
      </c>
    </row>
    <row r="13" spans="1:3" ht="16.5" thickBot="1" x14ac:dyDescent="0.25">
      <c r="A13" s="766">
        <v>7</v>
      </c>
      <c r="B13" s="771" t="s">
        <v>481</v>
      </c>
      <c r="C13" s="772">
        <v>20.3</v>
      </c>
    </row>
    <row r="14" spans="1:3" ht="16.5" thickBot="1" x14ac:dyDescent="0.25">
      <c r="A14" s="766">
        <v>8</v>
      </c>
      <c r="B14" s="771" t="s">
        <v>482</v>
      </c>
      <c r="C14" s="772">
        <v>4.2</v>
      </c>
    </row>
    <row r="15" spans="1:3" ht="16.5" thickBot="1" x14ac:dyDescent="0.25">
      <c r="A15" s="766">
        <v>9</v>
      </c>
      <c r="B15" s="769" t="s">
        <v>483</v>
      </c>
      <c r="C15" s="770">
        <f>C16+C17+C18+C19+C20+C21+C22</f>
        <v>2065.3000000000002</v>
      </c>
    </row>
    <row r="16" spans="1:3" ht="16.5" thickBot="1" x14ac:dyDescent="0.25">
      <c r="A16" s="766">
        <v>10</v>
      </c>
      <c r="B16" s="771" t="s">
        <v>484</v>
      </c>
      <c r="C16" s="772">
        <v>272.60000000000002</v>
      </c>
    </row>
    <row r="17" spans="1:3" ht="16.5" thickBot="1" x14ac:dyDescent="0.25">
      <c r="A17" s="766">
        <v>11</v>
      </c>
      <c r="B17" s="771" t="s">
        <v>2</v>
      </c>
      <c r="C17" s="772">
        <v>452.7</v>
      </c>
    </row>
    <row r="18" spans="1:3" ht="16.5" thickBot="1" x14ac:dyDescent="0.25">
      <c r="A18" s="766">
        <v>12</v>
      </c>
      <c r="B18" s="771" t="s">
        <v>485</v>
      </c>
      <c r="C18" s="772">
        <v>897.7</v>
      </c>
    </row>
    <row r="19" spans="1:3" ht="16.5" thickBot="1" x14ac:dyDescent="0.25">
      <c r="A19" s="766">
        <v>13</v>
      </c>
      <c r="B19" s="771" t="s">
        <v>486</v>
      </c>
      <c r="C19" s="772">
        <v>18.600000000000001</v>
      </c>
    </row>
    <row r="20" spans="1:3" ht="16.5" thickBot="1" x14ac:dyDescent="0.25">
      <c r="A20" s="766">
        <v>14</v>
      </c>
      <c r="B20" s="771" t="s">
        <v>236</v>
      </c>
      <c r="C20" s="772">
        <v>236.4</v>
      </c>
    </row>
    <row r="21" spans="1:3" ht="16.5" thickBot="1" x14ac:dyDescent="0.25">
      <c r="A21" s="766">
        <v>15</v>
      </c>
      <c r="B21" s="771" t="s">
        <v>487</v>
      </c>
      <c r="C21" s="772">
        <v>185.4</v>
      </c>
    </row>
    <row r="22" spans="1:3" ht="16.5" thickBot="1" x14ac:dyDescent="0.25">
      <c r="A22" s="766">
        <v>16</v>
      </c>
      <c r="B22" s="771" t="s">
        <v>392</v>
      </c>
      <c r="C22" s="772">
        <v>1.9</v>
      </c>
    </row>
    <row r="23" spans="1:3" ht="16.5" thickBot="1" x14ac:dyDescent="0.25">
      <c r="A23" s="766">
        <v>17</v>
      </c>
      <c r="B23" s="769" t="s">
        <v>488</v>
      </c>
      <c r="C23" s="770">
        <f>C24+C25</f>
        <v>297.29999999999995</v>
      </c>
    </row>
    <row r="24" spans="1:3" ht="16.5" thickBot="1" x14ac:dyDescent="0.25">
      <c r="A24" s="766">
        <v>18</v>
      </c>
      <c r="B24" s="771" t="s">
        <v>489</v>
      </c>
      <c r="C24" s="772">
        <v>291.39999999999998</v>
      </c>
    </row>
    <row r="25" spans="1:3" ht="16.5" thickBot="1" x14ac:dyDescent="0.25">
      <c r="A25" s="766">
        <v>19</v>
      </c>
      <c r="B25" s="771" t="s">
        <v>490</v>
      </c>
      <c r="C25" s="772">
        <v>5.9</v>
      </c>
    </row>
    <row r="26" spans="1:3" ht="16.5" thickBot="1" x14ac:dyDescent="0.25">
      <c r="A26" s="766">
        <v>20</v>
      </c>
      <c r="B26" s="769" t="s">
        <v>491</v>
      </c>
      <c r="C26" s="770">
        <f>C27+C28+C29+C30</f>
        <v>513.06099999999992</v>
      </c>
    </row>
    <row r="27" spans="1:3" ht="16.5" thickBot="1" x14ac:dyDescent="0.25">
      <c r="A27" s="766">
        <v>21</v>
      </c>
      <c r="B27" s="771" t="s">
        <v>492</v>
      </c>
      <c r="C27" s="772">
        <v>217.7</v>
      </c>
    </row>
    <row r="28" spans="1:3" ht="16.5" thickBot="1" x14ac:dyDescent="0.25">
      <c r="A28" s="766">
        <v>22</v>
      </c>
      <c r="B28" s="771" t="s">
        <v>493</v>
      </c>
      <c r="C28" s="772">
        <v>286</v>
      </c>
    </row>
    <row r="29" spans="1:3" ht="32.25" thickBot="1" x14ac:dyDescent="0.25">
      <c r="A29" s="766">
        <v>23</v>
      </c>
      <c r="B29" s="771" t="s">
        <v>494</v>
      </c>
      <c r="C29" s="772">
        <v>1.9139999999999999</v>
      </c>
    </row>
    <row r="30" spans="1:3" ht="16.5" thickBot="1" x14ac:dyDescent="0.25">
      <c r="A30" s="766">
        <v>24</v>
      </c>
      <c r="B30" s="771" t="s">
        <v>495</v>
      </c>
      <c r="C30" s="772">
        <v>7.4470000000000001</v>
      </c>
    </row>
    <row r="31" spans="1:3" ht="16.5" thickBot="1" x14ac:dyDescent="0.25">
      <c r="A31" s="766">
        <v>25</v>
      </c>
      <c r="B31" s="769" t="s">
        <v>496</v>
      </c>
      <c r="C31" s="770">
        <f>C32</f>
        <v>9.5</v>
      </c>
    </row>
    <row r="32" spans="1:3" ht="16.5" thickBot="1" x14ac:dyDescent="0.25">
      <c r="A32" s="766">
        <v>26</v>
      </c>
      <c r="B32" s="771" t="s">
        <v>497</v>
      </c>
      <c r="C32" s="772">
        <v>9.5</v>
      </c>
    </row>
    <row r="33" spans="1:3" ht="16.5" thickBot="1" x14ac:dyDescent="0.25">
      <c r="A33" s="766">
        <v>27</v>
      </c>
      <c r="B33" s="769" t="s">
        <v>498</v>
      </c>
      <c r="C33" s="770">
        <f>C34</f>
        <v>29.4</v>
      </c>
    </row>
    <row r="34" spans="1:3" ht="16.5" thickBot="1" x14ac:dyDescent="0.25">
      <c r="A34" s="766">
        <v>28</v>
      </c>
      <c r="B34" s="771" t="s">
        <v>499</v>
      </c>
      <c r="C34" s="772">
        <v>29.4</v>
      </c>
    </row>
    <row r="35" spans="1:3" ht="16.5" thickBot="1" x14ac:dyDescent="0.25">
      <c r="A35" s="766">
        <v>29</v>
      </c>
      <c r="B35" s="769" t="s">
        <v>500</v>
      </c>
      <c r="C35" s="770">
        <f>C36</f>
        <v>0.5</v>
      </c>
    </row>
    <row r="36" spans="1:3" ht="16.5" thickBot="1" x14ac:dyDescent="0.25">
      <c r="A36" s="766">
        <v>30</v>
      </c>
      <c r="B36" s="771" t="s">
        <v>501</v>
      </c>
      <c r="C36" s="772">
        <v>0.5</v>
      </c>
    </row>
    <row r="37" spans="1:3" ht="16.5" thickBot="1" x14ac:dyDescent="0.25">
      <c r="A37" s="766">
        <v>31</v>
      </c>
      <c r="B37" s="769" t="s">
        <v>502</v>
      </c>
      <c r="C37" s="770">
        <f>C38</f>
        <v>8.4</v>
      </c>
    </row>
    <row r="38" spans="1:3" ht="16.5" thickBot="1" x14ac:dyDescent="0.25">
      <c r="A38" s="766">
        <v>32</v>
      </c>
      <c r="B38" s="771" t="s">
        <v>503</v>
      </c>
      <c r="C38" s="772">
        <v>8.4</v>
      </c>
    </row>
    <row r="39" spans="1:3" ht="32.25" thickBot="1" x14ac:dyDescent="0.25">
      <c r="A39" s="766">
        <v>33</v>
      </c>
      <c r="B39" s="767" t="s">
        <v>504</v>
      </c>
      <c r="C39" s="768">
        <f>C7+C11+C15+C23+C26+C31+C33+C35+C37</f>
        <v>4157.7609999999995</v>
      </c>
    </row>
    <row r="40" spans="1:3" ht="16.5" thickBot="1" x14ac:dyDescent="0.25">
      <c r="A40" s="766">
        <v>34</v>
      </c>
      <c r="B40" s="769" t="s">
        <v>757</v>
      </c>
      <c r="C40" s="768">
        <f>C41+C50+C52+C60</f>
        <v>11421.84152</v>
      </c>
    </row>
    <row r="41" spans="1:3" ht="16.5" thickBot="1" x14ac:dyDescent="0.25">
      <c r="A41" s="766">
        <v>35</v>
      </c>
      <c r="B41" s="769" t="s">
        <v>505</v>
      </c>
      <c r="C41" s="770">
        <f>C42+C43+C44+C45+C46+C48+C47+C49</f>
        <v>9002.0689999999995</v>
      </c>
    </row>
    <row r="42" spans="1:3" ht="16.5" thickBot="1" x14ac:dyDescent="0.25">
      <c r="A42" s="766">
        <v>36</v>
      </c>
      <c r="B42" s="771" t="s">
        <v>427</v>
      </c>
      <c r="C42" s="772">
        <v>8543.4</v>
      </c>
    </row>
    <row r="43" spans="1:3" ht="16.5" thickBot="1" x14ac:dyDescent="0.25">
      <c r="A43" s="766">
        <v>37</v>
      </c>
      <c r="B43" s="773" t="s">
        <v>506</v>
      </c>
      <c r="C43" s="772"/>
    </row>
    <row r="44" spans="1:3" ht="32.25" thickBot="1" x14ac:dyDescent="0.25">
      <c r="A44" s="766">
        <v>38</v>
      </c>
      <c r="B44" s="773" t="s">
        <v>507</v>
      </c>
      <c r="C44" s="772">
        <v>118.1</v>
      </c>
    </row>
    <row r="45" spans="1:3" ht="32.25" thickBot="1" x14ac:dyDescent="0.25">
      <c r="A45" s="766">
        <v>39</v>
      </c>
      <c r="B45" s="774" t="s">
        <v>508</v>
      </c>
      <c r="C45" s="772">
        <v>0.7</v>
      </c>
    </row>
    <row r="46" spans="1:3" ht="32.25" thickBot="1" x14ac:dyDescent="0.25">
      <c r="A46" s="766">
        <v>40</v>
      </c>
      <c r="B46" s="771" t="s">
        <v>509</v>
      </c>
      <c r="C46" s="772">
        <v>20.847999999999999</v>
      </c>
    </row>
    <row r="47" spans="1:3" ht="16.5" thickBot="1" x14ac:dyDescent="0.25">
      <c r="A47" s="766">
        <v>41</v>
      </c>
      <c r="B47" s="771" t="s">
        <v>510</v>
      </c>
      <c r="C47" s="772">
        <v>138.80000000000001</v>
      </c>
    </row>
    <row r="48" spans="1:3" ht="32.25" thickBot="1" x14ac:dyDescent="0.25">
      <c r="A48" s="766">
        <v>42</v>
      </c>
      <c r="B48" s="771" t="s">
        <v>511</v>
      </c>
      <c r="C48" s="772">
        <v>3.2210000000000001</v>
      </c>
    </row>
    <row r="49" spans="1:5" s="659" customFormat="1" ht="32.25" thickBot="1" x14ac:dyDescent="0.3">
      <c r="A49" s="766">
        <v>43</v>
      </c>
      <c r="B49" s="780" t="s">
        <v>719</v>
      </c>
      <c r="C49" s="781">
        <v>177</v>
      </c>
    </row>
    <row r="50" spans="1:5" ht="16.5" thickBot="1" x14ac:dyDescent="0.25">
      <c r="A50" s="766">
        <v>44</v>
      </c>
      <c r="B50" s="769" t="s">
        <v>512</v>
      </c>
      <c r="C50" s="770">
        <f>C51</f>
        <v>34.1</v>
      </c>
    </row>
    <row r="51" spans="1:5" ht="16.5" thickBot="1" x14ac:dyDescent="0.25">
      <c r="A51" s="766">
        <v>45</v>
      </c>
      <c r="B51" s="769" t="s">
        <v>513</v>
      </c>
      <c r="C51" s="772">
        <v>34.1</v>
      </c>
    </row>
    <row r="52" spans="1:5" ht="16.5" thickBot="1" x14ac:dyDescent="0.25">
      <c r="A52" s="766">
        <v>46</v>
      </c>
      <c r="B52" s="769" t="s">
        <v>483</v>
      </c>
      <c r="C52" s="775">
        <f>C55+C53+C54+C56+C57+C58+C59</f>
        <v>650.67252000000008</v>
      </c>
    </row>
    <row r="53" spans="1:5" ht="32.25" thickBot="1" x14ac:dyDescent="0.25">
      <c r="A53" s="766">
        <v>47</v>
      </c>
      <c r="B53" s="771" t="s">
        <v>514</v>
      </c>
      <c r="C53" s="776">
        <v>7</v>
      </c>
    </row>
    <row r="54" spans="1:5" ht="48" thickBot="1" x14ac:dyDescent="0.3">
      <c r="A54" s="766">
        <v>48</v>
      </c>
      <c r="B54" s="901" t="s">
        <v>438</v>
      </c>
      <c r="C54" s="772">
        <v>211.4</v>
      </c>
    </row>
    <row r="55" spans="1:5" ht="16.5" thickBot="1" x14ac:dyDescent="0.25">
      <c r="A55" s="766">
        <v>49</v>
      </c>
      <c r="B55" s="771" t="s">
        <v>515</v>
      </c>
      <c r="C55" s="772">
        <v>135.69999999999999</v>
      </c>
    </row>
    <row r="56" spans="1:5" s="659" customFormat="1" ht="16.5" thickBot="1" x14ac:dyDescent="0.3">
      <c r="A56" s="766">
        <v>50</v>
      </c>
      <c r="B56" s="780" t="s">
        <v>715</v>
      </c>
      <c r="C56" s="781">
        <v>24.771519999999999</v>
      </c>
    </row>
    <row r="57" spans="1:5" s="659" customFormat="1" ht="32.25" thickBot="1" x14ac:dyDescent="0.3">
      <c r="A57" s="766">
        <v>51</v>
      </c>
      <c r="B57" s="780" t="s">
        <v>716</v>
      </c>
      <c r="C57" s="781">
        <v>52.802</v>
      </c>
    </row>
    <row r="58" spans="1:5" s="659" customFormat="1" ht="16.5" thickBot="1" x14ac:dyDescent="0.3">
      <c r="A58" s="766">
        <v>52</v>
      </c>
      <c r="B58" s="780" t="s">
        <v>717</v>
      </c>
      <c r="C58" s="781">
        <v>126.989</v>
      </c>
    </row>
    <row r="59" spans="1:5" s="729" customFormat="1" ht="32.25" thickBot="1" x14ac:dyDescent="0.3">
      <c r="A59" s="766">
        <v>53</v>
      </c>
      <c r="B59" s="780" t="s">
        <v>744</v>
      </c>
      <c r="C59" s="785">
        <v>92.01</v>
      </c>
    </row>
    <row r="60" spans="1:5" ht="32.25" thickBot="1" x14ac:dyDescent="0.25">
      <c r="A60" s="766">
        <v>54</v>
      </c>
      <c r="B60" s="769" t="s">
        <v>758</v>
      </c>
      <c r="C60" s="768">
        <f>C61+C62</f>
        <v>1735</v>
      </c>
    </row>
    <row r="61" spans="1:5" ht="16.5" thickBot="1" x14ac:dyDescent="0.25">
      <c r="A61" s="766">
        <v>55</v>
      </c>
      <c r="B61" s="771" t="s">
        <v>516</v>
      </c>
      <c r="C61" s="772">
        <v>998</v>
      </c>
      <c r="E61" s="608"/>
    </row>
    <row r="62" spans="1:5" ht="16.5" thickBot="1" x14ac:dyDescent="0.25">
      <c r="A62" s="777">
        <v>56</v>
      </c>
      <c r="B62" s="778" t="s">
        <v>517</v>
      </c>
      <c r="C62" s="779">
        <v>737</v>
      </c>
    </row>
    <row r="63" spans="1:5" ht="16.5" thickBot="1" x14ac:dyDescent="0.3">
      <c r="A63" s="782">
        <v>57</v>
      </c>
      <c r="B63" s="783" t="s">
        <v>518</v>
      </c>
      <c r="C63" s="784">
        <f>C39+C40</f>
        <v>15579.60252</v>
      </c>
    </row>
    <row r="64" spans="1:5" ht="15.75" x14ac:dyDescent="0.2">
      <c r="A64" s="665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8"/>
  <sheetViews>
    <sheetView workbookViewId="0">
      <selection activeCell="C2" sqref="C2:F2"/>
    </sheetView>
  </sheetViews>
  <sheetFormatPr defaultRowHeight="12.75" x14ac:dyDescent="0.2"/>
  <cols>
    <col min="1" max="1" width="4.140625" customWidth="1"/>
    <col min="2" max="2" width="41.5703125" customWidth="1"/>
    <col min="3" max="3" width="11.28515625" customWidth="1"/>
    <col min="4" max="5" width="10.140625" customWidth="1"/>
    <col min="6" max="6" width="11.7109375" customWidth="1"/>
  </cols>
  <sheetData>
    <row r="1" spans="1:6" ht="15" customHeight="1" x14ac:dyDescent="0.2">
      <c r="C1" s="908" t="s">
        <v>398</v>
      </c>
      <c r="D1" s="908"/>
      <c r="E1" s="908"/>
      <c r="F1" s="908"/>
    </row>
    <row r="2" spans="1:6" x14ac:dyDescent="0.2">
      <c r="C2" s="908" t="s">
        <v>761</v>
      </c>
      <c r="D2" s="908"/>
      <c r="E2" s="908"/>
      <c r="F2" s="908"/>
    </row>
    <row r="3" spans="1:6" ht="15.75" x14ac:dyDescent="0.25">
      <c r="A3" s="203" t="s">
        <v>372</v>
      </c>
      <c r="B3" s="202"/>
      <c r="C3" s="202"/>
      <c r="D3" s="202"/>
      <c r="E3" s="202"/>
      <c r="F3" s="202"/>
    </row>
    <row r="4" spans="1:6" ht="15.75" x14ac:dyDescent="0.25">
      <c r="A4" s="909" t="s">
        <v>373</v>
      </c>
      <c r="B4" s="909"/>
      <c r="C4" s="909"/>
      <c r="D4" s="909"/>
      <c r="E4" s="909"/>
      <c r="F4" s="909"/>
    </row>
    <row r="5" spans="1:6" ht="15.75" x14ac:dyDescent="0.25">
      <c r="A5" s="909" t="s">
        <v>259</v>
      </c>
      <c r="B5" s="909"/>
      <c r="C5" s="909"/>
      <c r="D5" s="909"/>
      <c r="E5" s="909"/>
      <c r="F5" s="909"/>
    </row>
    <row r="6" spans="1:6" ht="16.5" thickBot="1" x14ac:dyDescent="0.3">
      <c r="A6" s="202"/>
      <c r="B6" s="202"/>
      <c r="C6" s="202"/>
      <c r="D6" s="202"/>
      <c r="E6" s="203" t="s">
        <v>700</v>
      </c>
      <c r="F6" s="202"/>
    </row>
    <row r="7" spans="1:6" ht="12.75" customHeight="1" x14ac:dyDescent="0.2">
      <c r="A7" s="921"/>
      <c r="B7" s="910" t="s">
        <v>3</v>
      </c>
      <c r="C7" s="918" t="s">
        <v>249</v>
      </c>
      <c r="D7" s="919"/>
      <c r="E7" s="919"/>
      <c r="F7" s="920"/>
    </row>
    <row r="8" spans="1:6" ht="17.25" customHeight="1" x14ac:dyDescent="0.2">
      <c r="A8" s="922"/>
      <c r="B8" s="911"/>
      <c r="C8" s="913" t="s">
        <v>50</v>
      </c>
      <c r="D8" s="915" t="s">
        <v>243</v>
      </c>
      <c r="E8" s="916"/>
      <c r="F8" s="917"/>
    </row>
    <row r="9" spans="1:6" ht="42.75" customHeight="1" thickBot="1" x14ac:dyDescent="0.25">
      <c r="A9" s="922"/>
      <c r="B9" s="912"/>
      <c r="C9" s="914"/>
      <c r="D9" s="320" t="s">
        <v>244</v>
      </c>
      <c r="E9" s="320" t="s">
        <v>245</v>
      </c>
      <c r="F9" s="321" t="s">
        <v>246</v>
      </c>
    </row>
    <row r="10" spans="1:6" ht="12.75" customHeight="1" x14ac:dyDescent="0.2">
      <c r="A10" s="563">
        <v>1</v>
      </c>
      <c r="B10" s="556" t="s">
        <v>258</v>
      </c>
      <c r="C10" s="325">
        <f>D10+E10+F10</f>
        <v>50</v>
      </c>
      <c r="D10" s="328"/>
      <c r="E10" s="326">
        <v>50</v>
      </c>
      <c r="F10" s="327"/>
    </row>
    <row r="11" spans="1:6" ht="12.75" customHeight="1" x14ac:dyDescent="0.2">
      <c r="A11" s="564">
        <v>2</v>
      </c>
      <c r="B11" s="557" t="s">
        <v>4</v>
      </c>
      <c r="C11" s="316">
        <f>D11+E11+F11</f>
        <v>45.8</v>
      </c>
      <c r="D11" s="204"/>
      <c r="E11" s="205">
        <v>25.8</v>
      </c>
      <c r="F11" s="206">
        <v>20</v>
      </c>
    </row>
    <row r="12" spans="1:6" ht="12.75" customHeight="1" x14ac:dyDescent="0.2">
      <c r="A12" s="564">
        <v>3</v>
      </c>
      <c r="B12" s="557" t="s">
        <v>5</v>
      </c>
      <c r="C12" s="316">
        <f t="shared" ref="C12:C56" si="0">D12+E12+F12</f>
        <v>54</v>
      </c>
      <c r="D12" s="205"/>
      <c r="E12" s="205"/>
      <c r="F12" s="206">
        <v>54</v>
      </c>
    </row>
    <row r="13" spans="1:6" ht="12.75" customHeight="1" x14ac:dyDescent="0.2">
      <c r="A13" s="564">
        <v>4</v>
      </c>
      <c r="B13" s="558" t="s">
        <v>247</v>
      </c>
      <c r="C13" s="316">
        <f t="shared" si="0"/>
        <v>3.8000000000000003</v>
      </c>
      <c r="D13" s="207"/>
      <c r="E13" s="207">
        <v>0.35</v>
      </c>
      <c r="F13" s="208">
        <v>3.45</v>
      </c>
    </row>
    <row r="14" spans="1:6" ht="12.75" customHeight="1" x14ac:dyDescent="0.2">
      <c r="A14" s="564">
        <v>5</v>
      </c>
      <c r="B14" s="558" t="s">
        <v>6</v>
      </c>
      <c r="C14" s="316">
        <f t="shared" si="0"/>
        <v>21</v>
      </c>
      <c r="D14" s="207">
        <v>18</v>
      </c>
      <c r="E14" s="207"/>
      <c r="F14" s="208">
        <v>3</v>
      </c>
    </row>
    <row r="15" spans="1:6" ht="12.75" customHeight="1" x14ac:dyDescent="0.2">
      <c r="A15" s="564">
        <v>6</v>
      </c>
      <c r="B15" s="558" t="s">
        <v>33</v>
      </c>
      <c r="C15" s="316">
        <f t="shared" si="0"/>
        <v>110</v>
      </c>
      <c r="D15" s="207">
        <v>109</v>
      </c>
      <c r="E15" s="207"/>
      <c r="F15" s="208">
        <v>1</v>
      </c>
    </row>
    <row r="16" spans="1:6" ht="12.75" customHeight="1" x14ac:dyDescent="0.2">
      <c r="A16" s="564">
        <v>7</v>
      </c>
      <c r="B16" s="558" t="s">
        <v>7</v>
      </c>
      <c r="C16" s="316">
        <f t="shared" si="0"/>
        <v>334.3</v>
      </c>
      <c r="D16" s="207"/>
      <c r="E16" s="207"/>
      <c r="F16" s="208">
        <v>334.3</v>
      </c>
    </row>
    <row r="17" spans="1:6" ht="12.75" customHeight="1" x14ac:dyDescent="0.2">
      <c r="A17" s="564">
        <v>8</v>
      </c>
      <c r="B17" s="558" t="s">
        <v>8</v>
      </c>
      <c r="C17" s="316">
        <f t="shared" si="0"/>
        <v>0.7</v>
      </c>
      <c r="D17" s="207"/>
      <c r="E17" s="207">
        <v>0.4</v>
      </c>
      <c r="F17" s="208">
        <v>0.3</v>
      </c>
    </row>
    <row r="18" spans="1:6" ht="13.5" customHeight="1" x14ac:dyDescent="0.2">
      <c r="A18" s="564">
        <v>9</v>
      </c>
      <c r="B18" s="558" t="s">
        <v>9</v>
      </c>
      <c r="C18" s="316">
        <f t="shared" si="0"/>
        <v>3.5</v>
      </c>
      <c r="D18" s="207"/>
      <c r="E18" s="207">
        <v>1.3</v>
      </c>
      <c r="F18" s="208">
        <v>2.2000000000000002</v>
      </c>
    </row>
    <row r="19" spans="1:6" ht="12.75" customHeight="1" x14ac:dyDescent="0.2">
      <c r="A19" s="564">
        <v>10</v>
      </c>
      <c r="B19" s="558" t="s">
        <v>10</v>
      </c>
      <c r="C19" s="316">
        <f t="shared" si="0"/>
        <v>4</v>
      </c>
      <c r="D19" s="207"/>
      <c r="E19" s="207">
        <v>3</v>
      </c>
      <c r="F19" s="208">
        <v>1</v>
      </c>
    </row>
    <row r="20" spans="1:6" ht="12.75" customHeight="1" x14ac:dyDescent="0.2">
      <c r="A20" s="564">
        <v>11</v>
      </c>
      <c r="B20" s="558" t="s">
        <v>12</v>
      </c>
      <c r="C20" s="316">
        <f t="shared" si="0"/>
        <v>3.12</v>
      </c>
      <c r="D20" s="207"/>
      <c r="E20" s="207">
        <v>3.12</v>
      </c>
      <c r="F20" s="208"/>
    </row>
    <row r="21" spans="1:6" ht="12.75" customHeight="1" x14ac:dyDescent="0.2">
      <c r="A21" s="564">
        <v>12</v>
      </c>
      <c r="B21" s="558" t="s">
        <v>13</v>
      </c>
      <c r="C21" s="316">
        <f t="shared" si="0"/>
        <v>0.8</v>
      </c>
      <c r="D21" s="207"/>
      <c r="E21" s="207">
        <v>0.4</v>
      </c>
      <c r="F21" s="208">
        <v>0.4</v>
      </c>
    </row>
    <row r="22" spans="1:6" ht="12.75" customHeight="1" x14ac:dyDescent="0.2">
      <c r="A22" s="564">
        <v>13</v>
      </c>
      <c r="B22" s="558" t="s">
        <v>14</v>
      </c>
      <c r="C22" s="316">
        <f t="shared" si="0"/>
        <v>0.8</v>
      </c>
      <c r="D22" s="207"/>
      <c r="E22" s="207">
        <v>0.8</v>
      </c>
      <c r="F22" s="208"/>
    </row>
    <row r="23" spans="1:6" ht="12.75" customHeight="1" x14ac:dyDescent="0.2">
      <c r="A23" s="564">
        <v>14</v>
      </c>
      <c r="B23" s="558" t="s">
        <v>15</v>
      </c>
      <c r="C23" s="316">
        <f t="shared" si="0"/>
        <v>0.55200000000000005</v>
      </c>
      <c r="D23" s="207"/>
      <c r="E23" s="207">
        <v>0.55200000000000005</v>
      </c>
      <c r="F23" s="208"/>
    </row>
    <row r="24" spans="1:6" ht="12.75" customHeight="1" x14ac:dyDescent="0.2">
      <c r="A24" s="564">
        <v>15</v>
      </c>
      <c r="B24" s="558" t="s">
        <v>16</v>
      </c>
      <c r="C24" s="316">
        <f t="shared" si="0"/>
        <v>1</v>
      </c>
      <c r="D24" s="207"/>
      <c r="E24" s="207">
        <v>1</v>
      </c>
      <c r="F24" s="208"/>
    </row>
    <row r="25" spans="1:6" ht="12.75" customHeight="1" x14ac:dyDescent="0.2">
      <c r="A25" s="564">
        <v>16</v>
      </c>
      <c r="B25" s="558" t="s">
        <v>17</v>
      </c>
      <c r="C25" s="316">
        <f t="shared" si="0"/>
        <v>1.968</v>
      </c>
      <c r="D25" s="207"/>
      <c r="E25" s="207">
        <v>1.968</v>
      </c>
      <c r="F25" s="208"/>
    </row>
    <row r="26" spans="1:6" ht="12.75" customHeight="1" x14ac:dyDescent="0.2">
      <c r="A26" s="564">
        <v>17</v>
      </c>
      <c r="B26" s="558" t="s">
        <v>242</v>
      </c>
      <c r="C26" s="316">
        <f t="shared" si="0"/>
        <v>100</v>
      </c>
      <c r="D26" s="207"/>
      <c r="E26" s="207">
        <v>5.484</v>
      </c>
      <c r="F26" s="208">
        <v>94.516000000000005</v>
      </c>
    </row>
    <row r="27" spans="1:6" x14ac:dyDescent="0.2">
      <c r="A27" s="564">
        <v>18</v>
      </c>
      <c r="B27" s="558" t="s">
        <v>310</v>
      </c>
      <c r="C27" s="316">
        <f t="shared" si="0"/>
        <v>35.76</v>
      </c>
      <c r="D27" s="207"/>
      <c r="E27" s="207"/>
      <c r="F27" s="208">
        <v>35.76</v>
      </c>
    </row>
    <row r="28" spans="1:6" x14ac:dyDescent="0.2">
      <c r="A28" s="564">
        <v>19</v>
      </c>
      <c r="B28" s="557" t="s">
        <v>337</v>
      </c>
      <c r="C28" s="316">
        <f t="shared" si="0"/>
        <v>27</v>
      </c>
      <c r="D28" s="205">
        <v>24.8</v>
      </c>
      <c r="E28" s="205"/>
      <c r="F28" s="206">
        <v>2.2000000000000002</v>
      </c>
    </row>
    <row r="29" spans="1:6" x14ac:dyDescent="0.2">
      <c r="A29" s="564">
        <v>20</v>
      </c>
      <c r="B29" s="557" t="s">
        <v>338</v>
      </c>
      <c r="C29" s="316">
        <f t="shared" si="0"/>
        <v>48</v>
      </c>
      <c r="D29" s="205">
        <v>45</v>
      </c>
      <c r="E29" s="205"/>
      <c r="F29" s="206">
        <v>3</v>
      </c>
    </row>
    <row r="30" spans="1:6" x14ac:dyDescent="0.2">
      <c r="A30" s="564">
        <v>21</v>
      </c>
      <c r="B30" s="558" t="s">
        <v>339</v>
      </c>
      <c r="C30" s="316">
        <f t="shared" si="0"/>
        <v>14.299999999999999</v>
      </c>
      <c r="D30" s="207">
        <v>14.058999999999999</v>
      </c>
      <c r="E30" s="207"/>
      <c r="F30" s="208">
        <v>0.24099999999999999</v>
      </c>
    </row>
    <row r="31" spans="1:6" x14ac:dyDescent="0.2">
      <c r="A31" s="564">
        <v>22</v>
      </c>
      <c r="B31" s="558" t="s">
        <v>340</v>
      </c>
      <c r="C31" s="316">
        <f t="shared" si="0"/>
        <v>60</v>
      </c>
      <c r="D31" s="406">
        <v>48</v>
      </c>
      <c r="E31" s="406"/>
      <c r="F31" s="407">
        <v>12</v>
      </c>
    </row>
    <row r="32" spans="1:6" x14ac:dyDescent="0.2">
      <c r="A32" s="564">
        <v>23</v>
      </c>
      <c r="B32" s="558" t="s">
        <v>342</v>
      </c>
      <c r="C32" s="316">
        <f t="shared" si="0"/>
        <v>9.8000000000000007</v>
      </c>
      <c r="D32" s="406">
        <v>7</v>
      </c>
      <c r="E32" s="406"/>
      <c r="F32" s="407">
        <v>2.8</v>
      </c>
    </row>
    <row r="33" spans="1:6" x14ac:dyDescent="0.2">
      <c r="A33" s="564">
        <v>24</v>
      </c>
      <c r="B33" s="558" t="s">
        <v>343</v>
      </c>
      <c r="C33" s="316">
        <f t="shared" si="0"/>
        <v>57</v>
      </c>
      <c r="D33" s="207">
        <v>57</v>
      </c>
      <c r="E33" s="207"/>
      <c r="F33" s="208"/>
    </row>
    <row r="34" spans="1:6" x14ac:dyDescent="0.2">
      <c r="A34" s="564">
        <v>25</v>
      </c>
      <c r="B34" s="558" t="s">
        <v>23</v>
      </c>
      <c r="C34" s="316">
        <f t="shared" si="0"/>
        <v>11.8</v>
      </c>
      <c r="D34" s="207"/>
      <c r="E34" s="207">
        <v>1.8</v>
      </c>
      <c r="F34" s="208">
        <v>10</v>
      </c>
    </row>
    <row r="35" spans="1:6" ht="24" customHeight="1" x14ac:dyDescent="0.2">
      <c r="A35" s="564">
        <v>26</v>
      </c>
      <c r="B35" s="559" t="s">
        <v>379</v>
      </c>
      <c r="C35" s="316">
        <f t="shared" si="0"/>
        <v>4</v>
      </c>
      <c r="D35" s="207">
        <v>4</v>
      </c>
      <c r="E35" s="207"/>
      <c r="F35" s="208"/>
    </row>
    <row r="36" spans="1:6" ht="15.75" customHeight="1" x14ac:dyDescent="0.2">
      <c r="A36" s="564">
        <v>27</v>
      </c>
      <c r="B36" s="558" t="s">
        <v>345</v>
      </c>
      <c r="C36" s="316">
        <f t="shared" si="0"/>
        <v>74</v>
      </c>
      <c r="D36" s="207"/>
      <c r="E36" s="207"/>
      <c r="F36" s="208">
        <v>74</v>
      </c>
    </row>
    <row r="37" spans="1:6" x14ac:dyDescent="0.2">
      <c r="A37" s="564">
        <v>28</v>
      </c>
      <c r="B37" s="558" t="s">
        <v>346</v>
      </c>
      <c r="C37" s="316">
        <f t="shared" si="0"/>
        <v>27.5</v>
      </c>
      <c r="D37" s="207"/>
      <c r="E37" s="207"/>
      <c r="F37" s="208">
        <v>27.5</v>
      </c>
    </row>
    <row r="38" spans="1:6" x14ac:dyDescent="0.2">
      <c r="A38" s="564">
        <v>29</v>
      </c>
      <c r="B38" s="558" t="s">
        <v>25</v>
      </c>
      <c r="C38" s="316">
        <f t="shared" si="0"/>
        <v>17</v>
      </c>
      <c r="D38" s="207"/>
      <c r="E38" s="207"/>
      <c r="F38" s="208">
        <v>17</v>
      </c>
    </row>
    <row r="39" spans="1:6" x14ac:dyDescent="0.2">
      <c r="A39" s="564">
        <v>30</v>
      </c>
      <c r="B39" s="558" t="s">
        <v>344</v>
      </c>
      <c r="C39" s="316">
        <f t="shared" si="0"/>
        <v>6</v>
      </c>
      <c r="D39" s="207">
        <v>6</v>
      </c>
      <c r="E39" s="207"/>
      <c r="F39" s="208"/>
    </row>
    <row r="40" spans="1:6" x14ac:dyDescent="0.2">
      <c r="A40" s="564">
        <v>31</v>
      </c>
      <c r="B40" s="558" t="s">
        <v>347</v>
      </c>
      <c r="C40" s="316">
        <f t="shared" si="0"/>
        <v>13.4</v>
      </c>
      <c r="D40" s="207"/>
      <c r="E40" s="207"/>
      <c r="F40" s="208">
        <v>13.4</v>
      </c>
    </row>
    <row r="41" spans="1:6" x14ac:dyDescent="0.2">
      <c r="A41" s="564">
        <v>32</v>
      </c>
      <c r="B41" s="560" t="s">
        <v>348</v>
      </c>
      <c r="C41" s="316">
        <f t="shared" si="0"/>
        <v>3.1</v>
      </c>
      <c r="D41" s="207"/>
      <c r="E41" s="207"/>
      <c r="F41" s="208">
        <v>3.1</v>
      </c>
    </row>
    <row r="42" spans="1:6" x14ac:dyDescent="0.2">
      <c r="A42" s="564">
        <v>33</v>
      </c>
      <c r="B42" s="558" t="s">
        <v>376</v>
      </c>
      <c r="C42" s="316">
        <f t="shared" si="0"/>
        <v>9.1999999999999993</v>
      </c>
      <c r="D42" s="207">
        <v>9.1999999999999993</v>
      </c>
      <c r="E42" s="207"/>
      <c r="F42" s="208"/>
    </row>
    <row r="43" spans="1:6" x14ac:dyDescent="0.2">
      <c r="A43" s="564">
        <v>34</v>
      </c>
      <c r="B43" s="558" t="s">
        <v>349</v>
      </c>
      <c r="C43" s="316">
        <f t="shared" si="0"/>
        <v>2.2999999999999998</v>
      </c>
      <c r="D43" s="207">
        <v>2.2999999999999998</v>
      </c>
      <c r="E43" s="207"/>
      <c r="F43" s="208"/>
    </row>
    <row r="44" spans="1:6" x14ac:dyDescent="0.2">
      <c r="A44" s="564">
        <v>35</v>
      </c>
      <c r="B44" s="558" t="s">
        <v>27</v>
      </c>
      <c r="C44" s="316">
        <f t="shared" si="0"/>
        <v>17</v>
      </c>
      <c r="D44" s="207"/>
      <c r="E44" s="207"/>
      <c r="F44" s="208">
        <v>17</v>
      </c>
    </row>
    <row r="45" spans="1:6" x14ac:dyDescent="0.2">
      <c r="A45" s="564">
        <v>36</v>
      </c>
      <c r="B45" s="560" t="s">
        <v>305</v>
      </c>
      <c r="C45" s="316">
        <f t="shared" si="0"/>
        <v>9.6999999999999993</v>
      </c>
      <c r="D45" s="207">
        <v>8.24</v>
      </c>
      <c r="E45" s="207"/>
      <c r="F45" s="208">
        <v>1.46</v>
      </c>
    </row>
    <row r="46" spans="1:6" x14ac:dyDescent="0.2">
      <c r="A46" s="564">
        <v>37</v>
      </c>
      <c r="B46" s="558" t="s">
        <v>350</v>
      </c>
      <c r="C46" s="316">
        <f t="shared" si="0"/>
        <v>1.5</v>
      </c>
      <c r="D46" s="207">
        <v>1.5</v>
      </c>
      <c r="E46" s="207"/>
      <c r="F46" s="208"/>
    </row>
    <row r="47" spans="1:6" ht="12.75" customHeight="1" x14ac:dyDescent="0.2">
      <c r="A47" s="564">
        <v>38</v>
      </c>
      <c r="B47" s="558" t="s">
        <v>28</v>
      </c>
      <c r="C47" s="316">
        <f t="shared" si="0"/>
        <v>15.5</v>
      </c>
      <c r="D47" s="207">
        <v>0.6</v>
      </c>
      <c r="E47" s="207"/>
      <c r="F47" s="208">
        <v>14.9</v>
      </c>
    </row>
    <row r="48" spans="1:6" s="189" customFormat="1" x14ac:dyDescent="0.2">
      <c r="A48" s="565">
        <v>39</v>
      </c>
      <c r="B48" s="561" t="s">
        <v>40</v>
      </c>
      <c r="C48" s="389">
        <f t="shared" si="0"/>
        <v>5.8</v>
      </c>
      <c r="D48" s="390"/>
      <c r="E48" s="390"/>
      <c r="F48" s="391">
        <v>5.8</v>
      </c>
    </row>
    <row r="49" spans="1:6" x14ac:dyDescent="0.2">
      <c r="A49" s="564">
        <v>40</v>
      </c>
      <c r="B49" s="558" t="s">
        <v>121</v>
      </c>
      <c r="C49" s="316">
        <f t="shared" si="0"/>
        <v>30</v>
      </c>
      <c r="D49" s="207">
        <v>29</v>
      </c>
      <c r="E49" s="207"/>
      <c r="F49" s="208">
        <v>1</v>
      </c>
    </row>
    <row r="50" spans="1:6" x14ac:dyDescent="0.2">
      <c r="A50" s="564">
        <v>41</v>
      </c>
      <c r="B50" s="558" t="s">
        <v>307</v>
      </c>
      <c r="C50" s="316">
        <f t="shared" si="0"/>
        <v>13</v>
      </c>
      <c r="D50" s="207">
        <v>13</v>
      </c>
      <c r="E50" s="207"/>
      <c r="F50" s="208"/>
    </row>
    <row r="51" spans="1:6" x14ac:dyDescent="0.2">
      <c r="A51" s="564">
        <v>42</v>
      </c>
      <c r="B51" s="558" t="s">
        <v>306</v>
      </c>
      <c r="C51" s="316">
        <f t="shared" si="0"/>
        <v>9.1999999999999993</v>
      </c>
      <c r="D51" s="207">
        <v>6.3</v>
      </c>
      <c r="E51" s="207"/>
      <c r="F51" s="208">
        <v>2.9</v>
      </c>
    </row>
    <row r="52" spans="1:6" x14ac:dyDescent="0.2">
      <c r="A52" s="564">
        <v>43</v>
      </c>
      <c r="B52" s="558" t="s">
        <v>29</v>
      </c>
      <c r="C52" s="316">
        <f t="shared" si="0"/>
        <v>23</v>
      </c>
      <c r="D52" s="207"/>
      <c r="E52" s="207"/>
      <c r="F52" s="208">
        <v>23</v>
      </c>
    </row>
    <row r="53" spans="1:6" x14ac:dyDescent="0.2">
      <c r="A53" s="564">
        <v>44</v>
      </c>
      <c r="B53" s="558" t="s">
        <v>30</v>
      </c>
      <c r="C53" s="316">
        <f t="shared" si="0"/>
        <v>1</v>
      </c>
      <c r="D53" s="207"/>
      <c r="E53" s="207"/>
      <c r="F53" s="208">
        <v>1</v>
      </c>
    </row>
    <row r="54" spans="1:6" x14ac:dyDescent="0.2">
      <c r="A54" s="564">
        <v>45</v>
      </c>
      <c r="B54" s="558" t="s">
        <v>308</v>
      </c>
      <c r="C54" s="317">
        <f t="shared" si="0"/>
        <v>16</v>
      </c>
      <c r="D54" s="209">
        <v>13</v>
      </c>
      <c r="E54" s="209"/>
      <c r="F54" s="210">
        <v>3</v>
      </c>
    </row>
    <row r="55" spans="1:6" ht="13.5" thickBot="1" x14ac:dyDescent="0.25">
      <c r="A55" s="566">
        <v>46</v>
      </c>
      <c r="B55" s="562" t="s">
        <v>248</v>
      </c>
      <c r="C55" s="318">
        <f t="shared" si="0"/>
        <v>6.6999999999999993</v>
      </c>
      <c r="D55" s="211">
        <v>4.5999999999999996</v>
      </c>
      <c r="E55" s="211"/>
      <c r="F55" s="212">
        <v>2.1</v>
      </c>
    </row>
    <row r="56" spans="1:6" ht="13.5" thickBot="1" x14ac:dyDescent="0.25">
      <c r="A56" s="567"/>
      <c r="B56" s="319" t="s">
        <v>46</v>
      </c>
      <c r="C56" s="322">
        <f t="shared" si="0"/>
        <v>1303.9000000000001</v>
      </c>
      <c r="D56" s="323">
        <f>SUM(D10:D55)</f>
        <v>420.5990000000001</v>
      </c>
      <c r="E56" s="323">
        <f>SUM(E10:E55)</f>
        <v>95.974000000000004</v>
      </c>
      <c r="F56" s="324">
        <f>SUM(F10:F55)</f>
        <v>787.32699999999988</v>
      </c>
    </row>
    <row r="57" spans="1:6" ht="14.25" x14ac:dyDescent="0.2">
      <c r="A57" s="7"/>
    </row>
    <row r="58" spans="1:6" ht="15" x14ac:dyDescent="0.25">
      <c r="A58" s="8"/>
    </row>
  </sheetData>
  <mergeCells count="9">
    <mergeCell ref="C1:F1"/>
    <mergeCell ref="C2:F2"/>
    <mergeCell ref="A4:F4"/>
    <mergeCell ref="B7:B9"/>
    <mergeCell ref="C8:C9"/>
    <mergeCell ref="D8:F8"/>
    <mergeCell ref="C7:F7"/>
    <mergeCell ref="A7:A9"/>
    <mergeCell ref="A5:F5"/>
  </mergeCells>
  <phoneticPr fontId="7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6" t="s">
        <v>31</v>
      </c>
    </row>
    <row r="3" spans="1:22" x14ac:dyDescent="0.2">
      <c r="C3" s="923" t="s">
        <v>226</v>
      </c>
      <c r="D3" s="923"/>
      <c r="E3" s="923"/>
      <c r="F3" s="923"/>
      <c r="G3" s="923"/>
      <c r="H3" s="923"/>
      <c r="I3" s="923"/>
      <c r="J3" s="923"/>
      <c r="P3" s="16"/>
      <c r="R3" s="13" t="s">
        <v>227</v>
      </c>
      <c r="S3" s="4"/>
      <c r="T3" s="4"/>
      <c r="U3" s="5"/>
      <c r="V3" s="5"/>
    </row>
    <row r="4" spans="1:22" x14ac:dyDescent="0.2">
      <c r="B4" s="75"/>
      <c r="C4" s="923" t="s">
        <v>125</v>
      </c>
      <c r="D4" s="923"/>
      <c r="E4" s="923"/>
      <c r="F4" s="923"/>
      <c r="G4" s="923"/>
      <c r="H4" s="923"/>
      <c r="I4" s="923"/>
      <c r="P4" s="13"/>
      <c r="Q4" s="4"/>
      <c r="R4" s="16" t="s">
        <v>126</v>
      </c>
    </row>
    <row r="5" spans="1:22" ht="13.5" thickBot="1" x14ac:dyDescent="0.25">
      <c r="P5" s="16"/>
      <c r="T5" s="10" t="s">
        <v>127</v>
      </c>
    </row>
    <row r="6" spans="1:22" x14ac:dyDescent="0.2">
      <c r="A6" s="935"/>
      <c r="B6" s="937" t="s">
        <v>49</v>
      </c>
      <c r="C6" s="940" t="s">
        <v>50</v>
      </c>
      <c r="D6" s="930" t="s">
        <v>51</v>
      </c>
      <c r="E6" s="930"/>
      <c r="F6" s="931"/>
      <c r="G6" s="940" t="s">
        <v>52</v>
      </c>
      <c r="H6" s="930" t="s">
        <v>51</v>
      </c>
      <c r="I6" s="930"/>
      <c r="J6" s="932"/>
      <c r="K6" s="927" t="s">
        <v>228</v>
      </c>
      <c r="L6" s="930" t="s">
        <v>51</v>
      </c>
      <c r="M6" s="930"/>
      <c r="N6" s="931"/>
      <c r="O6" s="927" t="s">
        <v>53</v>
      </c>
      <c r="P6" s="930" t="s">
        <v>51</v>
      </c>
      <c r="Q6" s="930"/>
      <c r="R6" s="931"/>
      <c r="S6" s="927" t="s">
        <v>54</v>
      </c>
      <c r="T6" s="930" t="s">
        <v>51</v>
      </c>
      <c r="U6" s="930"/>
      <c r="V6" s="931"/>
    </row>
    <row r="7" spans="1:22" x14ac:dyDescent="0.2">
      <c r="A7" s="936"/>
      <c r="B7" s="938"/>
      <c r="C7" s="941"/>
      <c r="D7" s="924" t="s">
        <v>55</v>
      </c>
      <c r="E7" s="924"/>
      <c r="F7" s="933" t="s">
        <v>56</v>
      </c>
      <c r="G7" s="941"/>
      <c r="H7" s="924" t="s">
        <v>55</v>
      </c>
      <c r="I7" s="924"/>
      <c r="J7" s="925" t="s">
        <v>56</v>
      </c>
      <c r="K7" s="928"/>
      <c r="L7" s="924" t="s">
        <v>55</v>
      </c>
      <c r="M7" s="924"/>
      <c r="N7" s="933" t="s">
        <v>56</v>
      </c>
      <c r="O7" s="928"/>
      <c r="P7" s="924" t="s">
        <v>55</v>
      </c>
      <c r="Q7" s="924"/>
      <c r="R7" s="933" t="s">
        <v>56</v>
      </c>
      <c r="S7" s="928"/>
      <c r="T7" s="924" t="s">
        <v>55</v>
      </c>
      <c r="U7" s="924"/>
      <c r="V7" s="933" t="s">
        <v>56</v>
      </c>
    </row>
    <row r="8" spans="1:22" ht="48.75" thickBot="1" x14ac:dyDescent="0.25">
      <c r="A8" s="936"/>
      <c r="B8" s="939"/>
      <c r="C8" s="942"/>
      <c r="D8" s="76" t="s">
        <v>50</v>
      </c>
      <c r="E8" s="77" t="s">
        <v>57</v>
      </c>
      <c r="F8" s="934"/>
      <c r="G8" s="942"/>
      <c r="H8" s="76" t="s">
        <v>50</v>
      </c>
      <c r="I8" s="77" t="s">
        <v>57</v>
      </c>
      <c r="J8" s="926"/>
      <c r="K8" s="929"/>
      <c r="L8" s="76" t="s">
        <v>50</v>
      </c>
      <c r="M8" s="77" t="s">
        <v>57</v>
      </c>
      <c r="N8" s="934"/>
      <c r="O8" s="929"/>
      <c r="P8" s="76" t="s">
        <v>50</v>
      </c>
      <c r="Q8" s="77" t="s">
        <v>57</v>
      </c>
      <c r="R8" s="934"/>
      <c r="S8" s="929"/>
      <c r="T8" s="76" t="s">
        <v>50</v>
      </c>
      <c r="U8" s="77" t="s">
        <v>57</v>
      </c>
      <c r="V8" s="934"/>
    </row>
    <row r="9" spans="1:22" ht="30.75" thickBot="1" x14ac:dyDescent="0.3">
      <c r="A9" s="78">
        <v>1</v>
      </c>
      <c r="B9" s="79" t="s">
        <v>128</v>
      </c>
      <c r="C9" s="69">
        <f t="shared" ref="C9:F25" si="0">G9+K9+O9+S9</f>
        <v>0</v>
      </c>
      <c r="D9" s="67">
        <f t="shared" si="0"/>
        <v>0</v>
      </c>
      <c r="E9" s="67">
        <f t="shared" si="0"/>
        <v>0</v>
      </c>
      <c r="F9" s="69">
        <f t="shared" si="0"/>
        <v>0</v>
      </c>
      <c r="G9" s="80">
        <f>G13+G17+G18+G20+G25+G28+G31+SUM(G33:G43)+G23+G10</f>
        <v>0</v>
      </c>
      <c r="H9" s="81">
        <f>H13+H17+H18+H20+H25+H28+H31+SUM(H33:H43)+H23+H10</f>
        <v>0</v>
      </c>
      <c r="I9" s="81">
        <f>I13+I17+I18+I20+I25+I28+I31+SUM(I33:I43)+I23+I10</f>
        <v>0</v>
      </c>
      <c r="J9" s="82">
        <f>J13+J17+J18+J20+J25+J28+J31+SUM(J33:J43)+J23+J10</f>
        <v>0</v>
      </c>
      <c r="K9" s="81">
        <f>K13+K17+K18+K20+K25+K28+K31+SUM(K33:K43)</f>
        <v>0</v>
      </c>
      <c r="L9" s="67">
        <f>L13+L18+SUM(L33:L43)</f>
        <v>0</v>
      </c>
      <c r="M9" s="67">
        <f>M13+M17+M18+M20+M25+M28+M31+SUM(M33:M43)</f>
        <v>0</v>
      </c>
      <c r="N9" s="70"/>
      <c r="O9" s="80"/>
      <c r="P9" s="67"/>
      <c r="Q9" s="67"/>
      <c r="R9" s="72"/>
      <c r="S9" s="80">
        <f>S13+S17+S18+S20+S25+S28+S31+SUM(S33:S43)</f>
        <v>0</v>
      </c>
      <c r="T9" s="67">
        <f>T20+SUM(T34:T43)</f>
        <v>0</v>
      </c>
      <c r="U9" s="67">
        <f>U20+SUM(U34:U43)</f>
        <v>0</v>
      </c>
      <c r="V9" s="72"/>
    </row>
    <row r="10" spans="1:22" x14ac:dyDescent="0.2">
      <c r="A10" s="83">
        <v>2</v>
      </c>
      <c r="B10" s="84" t="s">
        <v>58</v>
      </c>
      <c r="C10" s="85">
        <f t="shared" si="0"/>
        <v>0</v>
      </c>
      <c r="D10" s="85">
        <f>H10+L10+P10+T10</f>
        <v>0</v>
      </c>
      <c r="E10" s="85">
        <f>I10+M10+Q10+U10</f>
        <v>0</v>
      </c>
      <c r="F10" s="86"/>
      <c r="G10" s="87">
        <f>G11+G12</f>
        <v>0</v>
      </c>
      <c r="H10" s="88">
        <f>H11+H12</f>
        <v>0</v>
      </c>
      <c r="I10" s="88">
        <f>I11+I12</f>
        <v>0</v>
      </c>
      <c r="J10" s="89"/>
      <c r="K10" s="85"/>
      <c r="L10" s="90"/>
      <c r="M10" s="90"/>
      <c r="N10" s="91"/>
      <c r="O10" s="92"/>
      <c r="P10" s="90"/>
      <c r="Q10" s="90"/>
      <c r="R10" s="93"/>
      <c r="S10" s="92"/>
      <c r="T10" s="90"/>
      <c r="U10" s="90"/>
      <c r="V10" s="93"/>
    </row>
    <row r="11" spans="1:22" x14ac:dyDescent="0.2">
      <c r="A11" s="83">
        <v>3</v>
      </c>
      <c r="B11" s="19" t="s">
        <v>59</v>
      </c>
      <c r="C11" s="20">
        <f t="shared" si="0"/>
        <v>0</v>
      </c>
      <c r="D11" s="20">
        <f>H11+L11+P11+T11</f>
        <v>0</v>
      </c>
      <c r="E11" s="20">
        <f>I11+M11+Q11+U11</f>
        <v>0</v>
      </c>
      <c r="F11" s="21"/>
      <c r="G11" s="22">
        <f>H11+J11</f>
        <v>0</v>
      </c>
      <c r="H11" s="23"/>
      <c r="I11" s="23"/>
      <c r="J11" s="93"/>
      <c r="K11" s="94"/>
      <c r="L11" s="90"/>
      <c r="M11" s="90"/>
      <c r="N11" s="94"/>
      <c r="O11" s="95"/>
      <c r="P11" s="90"/>
      <c r="Q11" s="90"/>
      <c r="R11" s="96"/>
      <c r="S11" s="95"/>
      <c r="T11" s="90"/>
      <c r="U11" s="90"/>
      <c r="V11" s="96"/>
    </row>
    <row r="12" spans="1:22" x14ac:dyDescent="0.2">
      <c r="A12" s="83">
        <v>4</v>
      </c>
      <c r="B12" s="24" t="s">
        <v>60</v>
      </c>
      <c r="C12" s="20">
        <f t="shared" si="0"/>
        <v>0</v>
      </c>
      <c r="D12" s="20">
        <f t="shared" si="0"/>
        <v>0</v>
      </c>
      <c r="E12" s="25">
        <f t="shared" si="0"/>
        <v>0</v>
      </c>
      <c r="F12" s="21"/>
      <c r="G12" s="22">
        <f>H12+J12</f>
        <v>0</v>
      </c>
      <c r="H12" s="26"/>
      <c r="I12" s="23"/>
      <c r="J12" s="93"/>
      <c r="K12" s="94"/>
      <c r="L12" s="90"/>
      <c r="M12" s="90"/>
      <c r="N12" s="94"/>
      <c r="O12" s="95"/>
      <c r="P12" s="90"/>
      <c r="Q12" s="90"/>
      <c r="R12" s="96"/>
      <c r="S12" s="95"/>
      <c r="T12" s="90"/>
      <c r="U12" s="90"/>
      <c r="V12" s="96"/>
    </row>
    <row r="13" spans="1:22" x14ac:dyDescent="0.2">
      <c r="A13" s="83">
        <v>5</v>
      </c>
      <c r="B13" s="97" t="s">
        <v>129</v>
      </c>
      <c r="C13" s="85">
        <f t="shared" si="0"/>
        <v>0</v>
      </c>
      <c r="D13" s="90">
        <f t="shared" ref="D13:J13" si="1">SUM(D14:D16)</f>
        <v>0</v>
      </c>
      <c r="E13" s="90">
        <f t="shared" si="1"/>
        <v>0</v>
      </c>
      <c r="F13" s="91">
        <f t="shared" si="1"/>
        <v>0</v>
      </c>
      <c r="G13" s="92">
        <f t="shared" si="1"/>
        <v>0</v>
      </c>
      <c r="H13" s="90">
        <f t="shared" si="1"/>
        <v>0</v>
      </c>
      <c r="I13" s="90">
        <f t="shared" si="1"/>
        <v>0</v>
      </c>
      <c r="J13" s="93">
        <f t="shared" si="1"/>
        <v>0</v>
      </c>
      <c r="K13" s="94">
        <f>K14+K15+K16</f>
        <v>0</v>
      </c>
      <c r="L13" s="30">
        <f>L14+L15+L16</f>
        <v>0</v>
      </c>
      <c r="M13" s="30">
        <f>M14+M15+M16</f>
        <v>0</v>
      </c>
      <c r="N13" s="94"/>
      <c r="O13" s="95"/>
      <c r="P13" s="90"/>
      <c r="Q13" s="90"/>
      <c r="R13" s="96"/>
      <c r="S13" s="95"/>
      <c r="T13" s="90"/>
      <c r="U13" s="90"/>
      <c r="V13" s="96"/>
    </row>
    <row r="14" spans="1:22" x14ac:dyDescent="0.2">
      <c r="A14" s="98">
        <f>+A13+1</f>
        <v>6</v>
      </c>
      <c r="B14" s="44" t="s">
        <v>130</v>
      </c>
      <c r="C14" s="20">
        <f t="shared" si="0"/>
        <v>0</v>
      </c>
      <c r="D14" s="25">
        <f t="shared" si="0"/>
        <v>0</v>
      </c>
      <c r="E14" s="25">
        <f t="shared" si="0"/>
        <v>0</v>
      </c>
      <c r="F14" s="25">
        <f t="shared" si="0"/>
        <v>0</v>
      </c>
      <c r="G14" s="22">
        <f t="shared" ref="G14:G24" si="2">H14+J14</f>
        <v>0</v>
      </c>
      <c r="H14" s="25"/>
      <c r="I14" s="99"/>
      <c r="J14" s="100"/>
      <c r="K14" s="20">
        <f>L14+N14</f>
        <v>0</v>
      </c>
      <c r="L14" s="101"/>
      <c r="M14" s="99"/>
      <c r="N14" s="102"/>
      <c r="O14" s="103"/>
      <c r="P14" s="101"/>
      <c r="Q14" s="101"/>
      <c r="R14" s="100"/>
      <c r="S14" s="22"/>
      <c r="T14" s="101"/>
      <c r="U14" s="101"/>
      <c r="V14" s="100"/>
    </row>
    <row r="15" spans="1:22" x14ac:dyDescent="0.2">
      <c r="A15" s="98">
        <v>7</v>
      </c>
      <c r="B15" s="44" t="s">
        <v>131</v>
      </c>
      <c r="C15" s="20">
        <f t="shared" si="0"/>
        <v>0</v>
      </c>
      <c r="D15" s="101">
        <f t="shared" si="0"/>
        <v>0</v>
      </c>
      <c r="E15" s="101"/>
      <c r="F15" s="91"/>
      <c r="G15" s="22">
        <f t="shared" si="2"/>
        <v>0</v>
      </c>
      <c r="H15" s="101"/>
      <c r="I15" s="101"/>
      <c r="J15" s="100"/>
      <c r="K15" s="29"/>
      <c r="L15" s="101"/>
      <c r="M15" s="101"/>
      <c r="N15" s="102"/>
      <c r="O15" s="103"/>
      <c r="P15" s="101"/>
      <c r="Q15" s="101"/>
      <c r="R15" s="100"/>
      <c r="S15" s="103"/>
      <c r="T15" s="101"/>
      <c r="U15" s="101"/>
      <c r="V15" s="100"/>
    </row>
    <row r="16" spans="1:22" x14ac:dyDescent="0.2">
      <c r="A16" s="98">
        <f>+A15+1</f>
        <v>8</v>
      </c>
      <c r="B16" s="44" t="s">
        <v>132</v>
      </c>
      <c r="C16" s="20">
        <f t="shared" si="0"/>
        <v>0</v>
      </c>
      <c r="D16" s="101">
        <f t="shared" si="0"/>
        <v>0</v>
      </c>
      <c r="E16" s="101"/>
      <c r="F16" s="91"/>
      <c r="G16" s="22">
        <f t="shared" si="2"/>
        <v>0</v>
      </c>
      <c r="H16" s="101"/>
      <c r="I16" s="101"/>
      <c r="J16" s="100"/>
      <c r="K16" s="29"/>
      <c r="L16" s="101"/>
      <c r="M16" s="101"/>
      <c r="N16" s="102"/>
      <c r="O16" s="103"/>
      <c r="P16" s="101"/>
      <c r="Q16" s="101"/>
      <c r="R16" s="100"/>
      <c r="S16" s="103"/>
      <c r="T16" s="101"/>
      <c r="U16" s="101"/>
      <c r="V16" s="100"/>
    </row>
    <row r="17" spans="1:22" x14ac:dyDescent="0.2">
      <c r="A17" s="98">
        <v>9</v>
      </c>
      <c r="B17" s="28" t="s">
        <v>133</v>
      </c>
      <c r="C17" s="29">
        <f t="shared" si="0"/>
        <v>0</v>
      </c>
      <c r="D17" s="30">
        <f t="shared" si="0"/>
        <v>0</v>
      </c>
      <c r="E17" s="30">
        <f>I17+M17+Q17+U17</f>
        <v>0</v>
      </c>
      <c r="F17" s="102"/>
      <c r="G17" s="32">
        <f t="shared" si="2"/>
        <v>0</v>
      </c>
      <c r="H17" s="30"/>
      <c r="I17" s="30"/>
      <c r="J17" s="100"/>
      <c r="K17" s="29"/>
      <c r="L17" s="101"/>
      <c r="M17" s="101"/>
      <c r="N17" s="102"/>
      <c r="O17" s="103"/>
      <c r="P17" s="101"/>
      <c r="Q17" s="101"/>
      <c r="R17" s="100"/>
      <c r="S17" s="103"/>
      <c r="T17" s="101"/>
      <c r="U17" s="101"/>
      <c r="V17" s="100"/>
    </row>
    <row r="18" spans="1:22" x14ac:dyDescent="0.2">
      <c r="A18" s="98">
        <v>10</v>
      </c>
      <c r="B18" s="28" t="s">
        <v>134</v>
      </c>
      <c r="C18" s="29">
        <f t="shared" si="0"/>
        <v>0</v>
      </c>
      <c r="D18" s="30">
        <f t="shared" si="0"/>
        <v>0</v>
      </c>
      <c r="E18" s="30"/>
      <c r="F18" s="102"/>
      <c r="G18" s="32"/>
      <c r="H18" s="104"/>
      <c r="I18" s="30"/>
      <c r="J18" s="105"/>
      <c r="K18" s="104">
        <f>K19</f>
        <v>0</v>
      </c>
      <c r="L18" s="30">
        <f>L19</f>
        <v>0</v>
      </c>
      <c r="M18" s="101"/>
      <c r="N18" s="102"/>
      <c r="O18" s="103"/>
      <c r="P18" s="101"/>
      <c r="Q18" s="101"/>
      <c r="R18" s="100"/>
      <c r="S18" s="103"/>
      <c r="T18" s="101"/>
      <c r="U18" s="101"/>
      <c r="V18" s="100"/>
    </row>
    <row r="19" spans="1:22" x14ac:dyDescent="0.2">
      <c r="A19" s="98">
        <v>11</v>
      </c>
      <c r="B19" s="44" t="s">
        <v>135</v>
      </c>
      <c r="C19" s="20">
        <f t="shared" si="0"/>
        <v>0</v>
      </c>
      <c r="D19" s="25">
        <f t="shared" si="0"/>
        <v>0</v>
      </c>
      <c r="E19" s="30"/>
      <c r="F19" s="102"/>
      <c r="G19" s="22"/>
      <c r="H19" s="41"/>
      <c r="I19" s="30"/>
      <c r="J19" s="105"/>
      <c r="K19" s="41">
        <f>L19+M19+N19</f>
        <v>0</v>
      </c>
      <c r="L19" s="101"/>
      <c r="M19" s="101"/>
      <c r="N19" s="102"/>
      <c r="O19" s="103"/>
      <c r="P19" s="101"/>
      <c r="Q19" s="101"/>
      <c r="R19" s="100"/>
      <c r="S19" s="103"/>
      <c r="T19" s="101"/>
      <c r="U19" s="101"/>
      <c r="V19" s="100"/>
    </row>
    <row r="20" spans="1:22" x14ac:dyDescent="0.2">
      <c r="A20" s="98">
        <v>12</v>
      </c>
      <c r="B20" s="28" t="s">
        <v>42</v>
      </c>
      <c r="C20" s="29">
        <f t="shared" si="0"/>
        <v>0</v>
      </c>
      <c r="D20" s="30">
        <f t="shared" si="0"/>
        <v>0</v>
      </c>
      <c r="E20" s="30"/>
      <c r="F20" s="31"/>
      <c r="G20" s="39">
        <f t="shared" si="2"/>
        <v>0</v>
      </c>
      <c r="H20" s="30">
        <f>H21+H22</f>
        <v>0</v>
      </c>
      <c r="I20" s="30"/>
      <c r="J20" s="40"/>
      <c r="K20" s="104"/>
      <c r="L20" s="30"/>
      <c r="M20" s="30"/>
      <c r="N20" s="104"/>
      <c r="O20" s="39"/>
      <c r="P20" s="30"/>
      <c r="Q20" s="30"/>
      <c r="R20" s="40"/>
      <c r="S20" s="39">
        <f>S21+S22</f>
        <v>0</v>
      </c>
      <c r="T20" s="30">
        <f>T21+T22</f>
        <v>0</v>
      </c>
      <c r="U20" s="30"/>
      <c r="V20" s="33"/>
    </row>
    <row r="21" spans="1:22" x14ac:dyDescent="0.2">
      <c r="A21" s="98">
        <v>13</v>
      </c>
      <c r="B21" s="44" t="s">
        <v>136</v>
      </c>
      <c r="C21" s="20">
        <f t="shared" si="0"/>
        <v>0</v>
      </c>
      <c r="D21" s="101">
        <f t="shared" si="0"/>
        <v>0</v>
      </c>
      <c r="E21" s="101"/>
      <c r="F21" s="102"/>
      <c r="G21" s="22">
        <f t="shared" si="2"/>
        <v>0</v>
      </c>
      <c r="H21" s="101"/>
      <c r="I21" s="101"/>
      <c r="J21" s="100"/>
      <c r="K21" s="29"/>
      <c r="L21" s="102"/>
      <c r="M21" s="101"/>
      <c r="N21" s="102"/>
      <c r="O21" s="103"/>
      <c r="P21" s="101"/>
      <c r="Q21" s="101"/>
      <c r="R21" s="100"/>
      <c r="S21" s="103"/>
      <c r="T21" s="101"/>
      <c r="U21" s="101"/>
      <c r="V21" s="100"/>
    </row>
    <row r="22" spans="1:22" ht="15.75" x14ac:dyDescent="0.25">
      <c r="A22" s="98">
        <v>14</v>
      </c>
      <c r="B22" s="44" t="s">
        <v>137</v>
      </c>
      <c r="C22" s="20">
        <f t="shared" si="0"/>
        <v>0</v>
      </c>
      <c r="D22" s="101">
        <f t="shared" si="0"/>
        <v>0</v>
      </c>
      <c r="E22" s="101"/>
      <c r="F22" s="102"/>
      <c r="G22" s="106"/>
      <c r="H22" s="101"/>
      <c r="I22" s="101"/>
      <c r="J22" s="100"/>
      <c r="K22" s="107"/>
      <c r="L22" s="102"/>
      <c r="M22" s="101"/>
      <c r="N22" s="102"/>
      <c r="O22" s="103"/>
      <c r="P22" s="101"/>
      <c r="Q22" s="101"/>
      <c r="R22" s="100"/>
      <c r="S22" s="22">
        <f>T22+V22</f>
        <v>0</v>
      </c>
      <c r="T22" s="101"/>
      <c r="U22" s="101"/>
      <c r="V22" s="100"/>
    </row>
    <row r="23" spans="1:22" x14ac:dyDescent="0.2">
      <c r="A23" s="98">
        <v>15</v>
      </c>
      <c r="B23" s="28" t="s">
        <v>138</v>
      </c>
      <c r="C23" s="29">
        <f t="shared" si="0"/>
        <v>0</v>
      </c>
      <c r="D23" s="30">
        <f t="shared" si="0"/>
        <v>0</v>
      </c>
      <c r="E23" s="30">
        <f t="shared" si="0"/>
        <v>0</v>
      </c>
      <c r="F23" s="31"/>
      <c r="G23" s="32">
        <f t="shared" si="2"/>
        <v>0</v>
      </c>
      <c r="H23" s="30">
        <f>H24</f>
        <v>0</v>
      </c>
      <c r="I23" s="30">
        <f>I24</f>
        <v>0</v>
      </c>
      <c r="J23" s="105"/>
      <c r="K23" s="108"/>
      <c r="L23" s="102"/>
      <c r="M23" s="101"/>
      <c r="N23" s="102"/>
      <c r="O23" s="103"/>
      <c r="P23" s="101"/>
      <c r="Q23" s="101"/>
      <c r="R23" s="100"/>
      <c r="S23" s="103"/>
      <c r="T23" s="101"/>
      <c r="U23" s="101"/>
      <c r="V23" s="100"/>
    </row>
    <row r="24" spans="1:22" x14ac:dyDescent="0.2">
      <c r="A24" s="98">
        <v>16</v>
      </c>
      <c r="B24" s="44" t="s">
        <v>139</v>
      </c>
      <c r="C24" s="20">
        <f t="shared" si="0"/>
        <v>0</v>
      </c>
      <c r="D24" s="101">
        <f t="shared" si="0"/>
        <v>0</v>
      </c>
      <c r="E24" s="101">
        <f t="shared" si="0"/>
        <v>0</v>
      </c>
      <c r="F24" s="102"/>
      <c r="G24" s="22">
        <f t="shared" si="2"/>
        <v>0</v>
      </c>
      <c r="H24" s="101"/>
      <c r="I24" s="101"/>
      <c r="J24" s="105"/>
      <c r="K24" s="108"/>
      <c r="L24" s="102"/>
      <c r="M24" s="101"/>
      <c r="N24" s="102"/>
      <c r="O24" s="103"/>
      <c r="P24" s="101"/>
      <c r="Q24" s="101"/>
      <c r="R24" s="100"/>
      <c r="S24" s="103"/>
      <c r="T24" s="101"/>
      <c r="U24" s="101"/>
      <c r="V24" s="100"/>
    </row>
    <row r="25" spans="1:22" x14ac:dyDescent="0.2">
      <c r="A25" s="98">
        <v>17</v>
      </c>
      <c r="B25" s="28" t="s">
        <v>140</v>
      </c>
      <c r="C25" s="29">
        <f t="shared" si="0"/>
        <v>0</v>
      </c>
      <c r="D25" s="30">
        <f t="shared" si="0"/>
        <v>0</v>
      </c>
      <c r="E25" s="30"/>
      <c r="F25" s="31"/>
      <c r="G25" s="39">
        <f>G26+G27</f>
        <v>0</v>
      </c>
      <c r="H25" s="30">
        <f>H26+H27</f>
        <v>0</v>
      </c>
      <c r="I25" s="30"/>
      <c r="J25" s="40"/>
      <c r="K25" s="108"/>
      <c r="L25" s="101"/>
      <c r="M25" s="101"/>
      <c r="N25" s="102"/>
      <c r="O25" s="103"/>
      <c r="P25" s="101"/>
      <c r="Q25" s="101"/>
      <c r="R25" s="100"/>
      <c r="S25" s="103"/>
      <c r="T25" s="101"/>
      <c r="U25" s="101"/>
      <c r="V25" s="100"/>
    </row>
    <row r="26" spans="1:22" ht="24" x14ac:dyDescent="0.2">
      <c r="A26" s="98">
        <v>18</v>
      </c>
      <c r="B26" s="109" t="s">
        <v>141</v>
      </c>
      <c r="C26" s="20">
        <f t="shared" ref="C26:E54" si="3">G26+K26+O26+S26</f>
        <v>0</v>
      </c>
      <c r="D26" s="101">
        <f t="shared" si="3"/>
        <v>0</v>
      </c>
      <c r="E26" s="101"/>
      <c r="F26" s="102"/>
      <c r="G26" s="110">
        <f>H26+J26</f>
        <v>0</v>
      </c>
      <c r="H26" s="101"/>
      <c r="I26" s="101"/>
      <c r="J26" s="105"/>
      <c r="K26" s="108"/>
      <c r="L26" s="101"/>
      <c r="M26" s="101"/>
      <c r="N26" s="102"/>
      <c r="O26" s="103"/>
      <c r="P26" s="101"/>
      <c r="Q26" s="101"/>
      <c r="R26" s="100"/>
      <c r="S26" s="103"/>
      <c r="T26" s="101"/>
      <c r="U26" s="101"/>
      <c r="V26" s="100"/>
    </row>
    <row r="27" spans="1:22" ht="25.5" x14ac:dyDescent="0.2">
      <c r="A27" s="98">
        <v>19</v>
      </c>
      <c r="B27" s="111" t="s">
        <v>142</v>
      </c>
      <c r="C27" s="20">
        <f t="shared" si="3"/>
        <v>0</v>
      </c>
      <c r="D27" s="101">
        <f t="shared" si="3"/>
        <v>0</v>
      </c>
      <c r="E27" s="101"/>
      <c r="F27" s="102"/>
      <c r="G27" s="110">
        <f>H27+J27</f>
        <v>0</v>
      </c>
      <c r="H27" s="101"/>
      <c r="I27" s="101"/>
      <c r="J27" s="105"/>
      <c r="K27" s="108"/>
      <c r="L27" s="101"/>
      <c r="M27" s="101"/>
      <c r="N27" s="102"/>
      <c r="O27" s="103"/>
      <c r="P27" s="101"/>
      <c r="Q27" s="101"/>
      <c r="R27" s="100"/>
      <c r="S27" s="103"/>
      <c r="T27" s="101"/>
      <c r="U27" s="101"/>
      <c r="V27" s="100"/>
    </row>
    <row r="28" spans="1:22" x14ac:dyDescent="0.2">
      <c r="A28" s="98">
        <f>+A27+1</f>
        <v>20</v>
      </c>
      <c r="B28" s="28" t="s">
        <v>143</v>
      </c>
      <c r="C28" s="29">
        <f t="shared" si="3"/>
        <v>0</v>
      </c>
      <c r="D28" s="30">
        <f t="shared" si="3"/>
        <v>0</v>
      </c>
      <c r="E28" s="101"/>
      <c r="F28" s="102"/>
      <c r="G28" s="39">
        <f>G29+G30</f>
        <v>0</v>
      </c>
      <c r="H28" s="30">
        <f>H29+H30</f>
        <v>0</v>
      </c>
      <c r="I28" s="101"/>
      <c r="J28" s="105"/>
      <c r="K28" s="108"/>
      <c r="L28" s="101"/>
      <c r="M28" s="101"/>
      <c r="N28" s="102"/>
      <c r="O28" s="103"/>
      <c r="P28" s="101"/>
      <c r="Q28" s="101"/>
      <c r="R28" s="100"/>
      <c r="S28" s="103"/>
      <c r="T28" s="101"/>
      <c r="U28" s="101"/>
      <c r="V28" s="100"/>
    </row>
    <row r="29" spans="1:22" x14ac:dyDescent="0.2">
      <c r="A29" s="98">
        <f>+A28+1</f>
        <v>21</v>
      </c>
      <c r="B29" s="112" t="s">
        <v>144</v>
      </c>
      <c r="C29" s="20">
        <f t="shared" si="3"/>
        <v>0</v>
      </c>
      <c r="D29" s="101">
        <f t="shared" si="3"/>
        <v>0</v>
      </c>
      <c r="E29" s="101"/>
      <c r="F29" s="102"/>
      <c r="G29" s="110">
        <f>H29+J29</f>
        <v>0</v>
      </c>
      <c r="H29" s="101"/>
      <c r="I29" s="101"/>
      <c r="J29" s="105"/>
      <c r="K29" s="108"/>
      <c r="L29" s="101"/>
      <c r="M29" s="101"/>
      <c r="N29" s="102"/>
      <c r="O29" s="103"/>
      <c r="P29" s="101"/>
      <c r="Q29" s="101"/>
      <c r="R29" s="100"/>
      <c r="S29" s="103"/>
      <c r="T29" s="101"/>
      <c r="U29" s="101"/>
      <c r="V29" s="100"/>
    </row>
    <row r="30" spans="1:22" x14ac:dyDescent="0.2">
      <c r="A30" s="98">
        <f>+A29+1</f>
        <v>22</v>
      </c>
      <c r="B30" s="44" t="s">
        <v>145</v>
      </c>
      <c r="C30" s="20">
        <f t="shared" si="3"/>
        <v>0</v>
      </c>
      <c r="D30" s="101">
        <f t="shared" si="3"/>
        <v>0</v>
      </c>
      <c r="E30" s="101"/>
      <c r="F30" s="102"/>
      <c r="G30" s="110">
        <f>H30+J30</f>
        <v>0</v>
      </c>
      <c r="H30" s="101"/>
      <c r="I30" s="101"/>
      <c r="J30" s="105"/>
      <c r="K30" s="108"/>
      <c r="L30" s="101"/>
      <c r="M30" s="101"/>
      <c r="N30" s="102"/>
      <c r="O30" s="103"/>
      <c r="P30" s="101"/>
      <c r="Q30" s="101"/>
      <c r="R30" s="100"/>
      <c r="S30" s="103"/>
      <c r="T30" s="101"/>
      <c r="U30" s="101"/>
      <c r="V30" s="100"/>
    </row>
    <row r="31" spans="1:22" x14ac:dyDescent="0.2">
      <c r="A31" s="98">
        <f>+A30+1</f>
        <v>23</v>
      </c>
      <c r="B31" s="28" t="s">
        <v>146</v>
      </c>
      <c r="C31" s="29">
        <f t="shared" si="3"/>
        <v>0</v>
      </c>
      <c r="D31" s="30">
        <f t="shared" si="3"/>
        <v>0</v>
      </c>
      <c r="E31" s="101"/>
      <c r="F31" s="102"/>
      <c r="G31" s="39">
        <f>H31</f>
        <v>0</v>
      </c>
      <c r="H31" s="30">
        <f>H32</f>
        <v>0</v>
      </c>
      <c r="I31" s="101"/>
      <c r="J31" s="105"/>
      <c r="K31" s="108"/>
      <c r="L31" s="101"/>
      <c r="M31" s="101"/>
      <c r="N31" s="102"/>
      <c r="O31" s="103"/>
      <c r="P31" s="101"/>
      <c r="Q31" s="101"/>
      <c r="R31" s="100"/>
      <c r="S31" s="103"/>
      <c r="T31" s="101"/>
      <c r="U31" s="101"/>
      <c r="V31" s="100"/>
    </row>
    <row r="32" spans="1:22" x14ac:dyDescent="0.2">
      <c r="A32" s="98">
        <f>+A31+1</f>
        <v>24</v>
      </c>
      <c r="B32" s="44" t="s">
        <v>147</v>
      </c>
      <c r="C32" s="20">
        <f t="shared" si="3"/>
        <v>0</v>
      </c>
      <c r="D32" s="101">
        <f t="shared" si="3"/>
        <v>0</v>
      </c>
      <c r="E32" s="101"/>
      <c r="F32" s="102"/>
      <c r="G32" s="103">
        <f t="shared" ref="G32:G43" si="4">H32+J32</f>
        <v>0</v>
      </c>
      <c r="H32" s="101"/>
      <c r="I32" s="101"/>
      <c r="J32" s="100"/>
      <c r="K32" s="107"/>
      <c r="L32" s="101"/>
      <c r="M32" s="101"/>
      <c r="N32" s="102"/>
      <c r="O32" s="103"/>
      <c r="P32" s="101"/>
      <c r="Q32" s="101"/>
      <c r="R32" s="100"/>
      <c r="S32" s="103"/>
      <c r="T32" s="101"/>
      <c r="U32" s="101"/>
      <c r="V32" s="100"/>
    </row>
    <row r="33" spans="1:22" x14ac:dyDescent="0.2">
      <c r="A33" s="98">
        <v>25</v>
      </c>
      <c r="B33" s="28" t="s">
        <v>1</v>
      </c>
      <c r="C33" s="29">
        <f t="shared" si="3"/>
        <v>0</v>
      </c>
      <c r="D33" s="30">
        <f t="shared" si="3"/>
        <v>0</v>
      </c>
      <c r="E33" s="30">
        <f t="shared" si="3"/>
        <v>0</v>
      </c>
      <c r="F33" s="31"/>
      <c r="G33" s="32">
        <f t="shared" si="4"/>
        <v>0</v>
      </c>
      <c r="H33" s="30"/>
      <c r="I33" s="30"/>
      <c r="J33" s="33"/>
      <c r="K33" s="29">
        <f>L33+N33</f>
        <v>0</v>
      </c>
      <c r="L33" s="30"/>
      <c r="M33" s="36"/>
      <c r="N33" s="31"/>
      <c r="O33" s="32"/>
      <c r="P33" s="30"/>
      <c r="Q33" s="30"/>
      <c r="R33" s="33"/>
      <c r="S33" s="32"/>
      <c r="T33" s="30"/>
      <c r="U33" s="30"/>
      <c r="V33" s="33"/>
    </row>
    <row r="34" spans="1:22" x14ac:dyDescent="0.2">
      <c r="A34" s="98">
        <v>26</v>
      </c>
      <c r="B34" s="28" t="s">
        <v>8</v>
      </c>
      <c r="C34" s="29">
        <f t="shared" si="3"/>
        <v>0</v>
      </c>
      <c r="D34" s="30">
        <f t="shared" si="3"/>
        <v>0</v>
      </c>
      <c r="E34" s="30">
        <f t="shared" si="3"/>
        <v>0</v>
      </c>
      <c r="F34" s="31"/>
      <c r="G34" s="32">
        <f t="shared" si="4"/>
        <v>0</v>
      </c>
      <c r="H34" s="30"/>
      <c r="I34" s="30"/>
      <c r="J34" s="33"/>
      <c r="K34" s="29">
        <f t="shared" ref="K34:K43" si="5">L34+N34</f>
        <v>0</v>
      </c>
      <c r="L34" s="30"/>
      <c r="M34" s="30"/>
      <c r="N34" s="34"/>
      <c r="O34" s="32"/>
      <c r="P34" s="30"/>
      <c r="Q34" s="30"/>
      <c r="R34" s="33"/>
      <c r="S34" s="32">
        <f t="shared" ref="S34:S43" si="6">T34+V34</f>
        <v>0</v>
      </c>
      <c r="T34" s="30"/>
      <c r="U34" s="30"/>
      <c r="V34" s="35"/>
    </row>
    <row r="35" spans="1:22" x14ac:dyDescent="0.2">
      <c r="A35" s="98">
        <f t="shared" ref="A35:A43" si="7">+A34+1</f>
        <v>27</v>
      </c>
      <c r="B35" s="28" t="s">
        <v>9</v>
      </c>
      <c r="C35" s="29">
        <f t="shared" si="3"/>
        <v>0</v>
      </c>
      <c r="D35" s="30">
        <f t="shared" si="3"/>
        <v>0</v>
      </c>
      <c r="E35" s="30">
        <f t="shared" si="3"/>
        <v>0</v>
      </c>
      <c r="F35" s="31"/>
      <c r="G35" s="32">
        <f t="shared" si="4"/>
        <v>0</v>
      </c>
      <c r="H35" s="30"/>
      <c r="I35" s="30"/>
      <c r="J35" s="35"/>
      <c r="K35" s="29">
        <f t="shared" si="5"/>
        <v>0</v>
      </c>
      <c r="L35" s="30"/>
      <c r="M35" s="30"/>
      <c r="N35" s="34"/>
      <c r="O35" s="32"/>
      <c r="P35" s="30"/>
      <c r="Q35" s="30"/>
      <c r="R35" s="33"/>
      <c r="S35" s="32">
        <f t="shared" si="6"/>
        <v>0</v>
      </c>
      <c r="T35" s="30"/>
      <c r="U35" s="30"/>
      <c r="V35" s="33"/>
    </row>
    <row r="36" spans="1:22" x14ac:dyDescent="0.2">
      <c r="A36" s="98">
        <f t="shared" si="7"/>
        <v>28</v>
      </c>
      <c r="B36" s="28" t="s">
        <v>10</v>
      </c>
      <c r="C36" s="29">
        <f t="shared" si="3"/>
        <v>0</v>
      </c>
      <c r="D36" s="30">
        <f t="shared" si="3"/>
        <v>0</v>
      </c>
      <c r="E36" s="30">
        <f t="shared" si="3"/>
        <v>0</v>
      </c>
      <c r="F36" s="31"/>
      <c r="G36" s="32">
        <f t="shared" si="4"/>
        <v>0</v>
      </c>
      <c r="H36" s="30"/>
      <c r="I36" s="30"/>
      <c r="J36" s="35"/>
      <c r="K36" s="29">
        <f t="shared" si="5"/>
        <v>0</v>
      </c>
      <c r="L36" s="30"/>
      <c r="M36" s="30"/>
      <c r="N36" s="34"/>
      <c r="O36" s="32"/>
      <c r="P36" s="30"/>
      <c r="Q36" s="30"/>
      <c r="R36" s="33"/>
      <c r="S36" s="32">
        <f t="shared" si="6"/>
        <v>0</v>
      </c>
      <c r="T36" s="30"/>
      <c r="U36" s="30"/>
      <c r="V36" s="35"/>
    </row>
    <row r="37" spans="1:22" x14ac:dyDescent="0.2">
      <c r="A37" s="98">
        <f t="shared" si="7"/>
        <v>29</v>
      </c>
      <c r="B37" s="28" t="s">
        <v>11</v>
      </c>
      <c r="C37" s="29">
        <f t="shared" si="3"/>
        <v>0</v>
      </c>
      <c r="D37" s="30">
        <f t="shared" si="3"/>
        <v>0</v>
      </c>
      <c r="E37" s="30">
        <f t="shared" si="3"/>
        <v>0</v>
      </c>
      <c r="F37" s="31"/>
      <c r="G37" s="32">
        <f t="shared" si="4"/>
        <v>0</v>
      </c>
      <c r="H37" s="30"/>
      <c r="I37" s="30"/>
      <c r="J37" s="35"/>
      <c r="K37" s="29">
        <f t="shared" si="5"/>
        <v>0</v>
      </c>
      <c r="L37" s="30"/>
      <c r="M37" s="30"/>
      <c r="N37" s="34"/>
      <c r="O37" s="32"/>
      <c r="P37" s="30"/>
      <c r="Q37" s="30"/>
      <c r="R37" s="33"/>
      <c r="S37" s="32">
        <f t="shared" si="6"/>
        <v>0</v>
      </c>
      <c r="T37" s="30"/>
      <c r="U37" s="30"/>
      <c r="V37" s="35"/>
    </row>
    <row r="38" spans="1:22" x14ac:dyDescent="0.2">
      <c r="A38" s="98">
        <f t="shared" si="7"/>
        <v>30</v>
      </c>
      <c r="B38" s="28" t="s">
        <v>12</v>
      </c>
      <c r="C38" s="29">
        <f t="shared" si="3"/>
        <v>0</v>
      </c>
      <c r="D38" s="30">
        <f t="shared" si="3"/>
        <v>0</v>
      </c>
      <c r="E38" s="30">
        <f t="shared" si="3"/>
        <v>0</v>
      </c>
      <c r="F38" s="31"/>
      <c r="G38" s="32">
        <f t="shared" si="4"/>
        <v>0</v>
      </c>
      <c r="H38" s="30"/>
      <c r="I38" s="30"/>
      <c r="J38" s="35"/>
      <c r="K38" s="29">
        <f t="shared" si="5"/>
        <v>0</v>
      </c>
      <c r="L38" s="30"/>
      <c r="M38" s="30"/>
      <c r="N38" s="34"/>
      <c r="O38" s="32"/>
      <c r="P38" s="30"/>
      <c r="Q38" s="30"/>
      <c r="R38" s="33"/>
      <c r="S38" s="32">
        <f t="shared" si="6"/>
        <v>0</v>
      </c>
      <c r="T38" s="30"/>
      <c r="U38" s="30"/>
      <c r="V38" s="35"/>
    </row>
    <row r="39" spans="1:22" x14ac:dyDescent="0.2">
      <c r="A39" s="98">
        <f t="shared" si="7"/>
        <v>31</v>
      </c>
      <c r="B39" s="28" t="s">
        <v>13</v>
      </c>
      <c r="C39" s="29">
        <f t="shared" si="3"/>
        <v>0</v>
      </c>
      <c r="D39" s="30">
        <f t="shared" si="3"/>
        <v>0</v>
      </c>
      <c r="E39" s="30">
        <f t="shared" si="3"/>
        <v>0</v>
      </c>
      <c r="F39" s="31"/>
      <c r="G39" s="32">
        <f t="shared" si="4"/>
        <v>0</v>
      </c>
      <c r="H39" s="30"/>
      <c r="I39" s="30"/>
      <c r="J39" s="33"/>
      <c r="K39" s="29">
        <f t="shared" si="5"/>
        <v>0</v>
      </c>
      <c r="L39" s="30"/>
      <c r="M39" s="30"/>
      <c r="N39" s="34"/>
      <c r="O39" s="32"/>
      <c r="P39" s="30"/>
      <c r="Q39" s="30"/>
      <c r="R39" s="33"/>
      <c r="S39" s="32">
        <f t="shared" si="6"/>
        <v>0</v>
      </c>
      <c r="T39" s="30"/>
      <c r="U39" s="30"/>
      <c r="V39" s="35"/>
    </row>
    <row r="40" spans="1:22" x14ac:dyDescent="0.2">
      <c r="A40" s="98">
        <f t="shared" si="7"/>
        <v>32</v>
      </c>
      <c r="B40" s="28" t="s">
        <v>14</v>
      </c>
      <c r="C40" s="29">
        <f t="shared" si="3"/>
        <v>0</v>
      </c>
      <c r="D40" s="30">
        <f t="shared" si="3"/>
        <v>0</v>
      </c>
      <c r="E40" s="30">
        <f t="shared" si="3"/>
        <v>0</v>
      </c>
      <c r="F40" s="31"/>
      <c r="G40" s="32">
        <f t="shared" si="4"/>
        <v>0</v>
      </c>
      <c r="H40" s="30"/>
      <c r="I40" s="30"/>
      <c r="J40" s="35"/>
      <c r="K40" s="29">
        <f t="shared" si="5"/>
        <v>0</v>
      </c>
      <c r="L40" s="30"/>
      <c r="M40" s="30"/>
      <c r="N40" s="34"/>
      <c r="O40" s="32"/>
      <c r="P40" s="30"/>
      <c r="Q40" s="30"/>
      <c r="R40" s="33"/>
      <c r="S40" s="32">
        <f t="shared" si="6"/>
        <v>0</v>
      </c>
      <c r="T40" s="30"/>
      <c r="U40" s="30"/>
      <c r="V40" s="35"/>
    </row>
    <row r="41" spans="1:22" x14ac:dyDescent="0.2">
      <c r="A41" s="98">
        <f t="shared" si="7"/>
        <v>33</v>
      </c>
      <c r="B41" s="28" t="s">
        <v>15</v>
      </c>
      <c r="C41" s="29">
        <f t="shared" si="3"/>
        <v>0</v>
      </c>
      <c r="D41" s="30">
        <f t="shared" si="3"/>
        <v>0</v>
      </c>
      <c r="E41" s="30">
        <f t="shared" si="3"/>
        <v>0</v>
      </c>
      <c r="F41" s="31"/>
      <c r="G41" s="32">
        <f t="shared" si="4"/>
        <v>0</v>
      </c>
      <c r="H41" s="30"/>
      <c r="I41" s="30"/>
      <c r="J41" s="35"/>
      <c r="K41" s="29">
        <f t="shared" si="5"/>
        <v>0</v>
      </c>
      <c r="L41" s="30"/>
      <c r="M41" s="30"/>
      <c r="N41" s="34"/>
      <c r="O41" s="32"/>
      <c r="P41" s="30"/>
      <c r="Q41" s="30"/>
      <c r="R41" s="33"/>
      <c r="S41" s="32">
        <f t="shared" si="6"/>
        <v>0</v>
      </c>
      <c r="T41" s="30"/>
      <c r="U41" s="30"/>
      <c r="V41" s="35"/>
    </row>
    <row r="42" spans="1:22" x14ac:dyDescent="0.2">
      <c r="A42" s="98">
        <f t="shared" si="7"/>
        <v>34</v>
      </c>
      <c r="B42" s="28" t="s">
        <v>34</v>
      </c>
      <c r="C42" s="29">
        <f t="shared" si="3"/>
        <v>0</v>
      </c>
      <c r="D42" s="30">
        <f t="shared" si="3"/>
        <v>0</v>
      </c>
      <c r="E42" s="30">
        <f t="shared" si="3"/>
        <v>0</v>
      </c>
      <c r="F42" s="31"/>
      <c r="G42" s="32">
        <f t="shared" si="4"/>
        <v>0</v>
      </c>
      <c r="H42" s="30"/>
      <c r="I42" s="30"/>
      <c r="J42" s="33"/>
      <c r="K42" s="29">
        <f t="shared" si="5"/>
        <v>0</v>
      </c>
      <c r="L42" s="30"/>
      <c r="M42" s="30"/>
      <c r="N42" s="34"/>
      <c r="O42" s="32"/>
      <c r="P42" s="30"/>
      <c r="Q42" s="30"/>
      <c r="R42" s="33"/>
      <c r="S42" s="32">
        <f t="shared" si="6"/>
        <v>0</v>
      </c>
      <c r="T42" s="30"/>
      <c r="U42" s="30"/>
      <c r="V42" s="35"/>
    </row>
    <row r="43" spans="1:22" ht="13.5" thickBot="1" x14ac:dyDescent="0.25">
      <c r="A43" s="113">
        <f t="shared" si="7"/>
        <v>35</v>
      </c>
      <c r="B43" s="59" t="s">
        <v>17</v>
      </c>
      <c r="C43" s="47">
        <f t="shared" si="3"/>
        <v>0</v>
      </c>
      <c r="D43" s="48">
        <f t="shared" si="3"/>
        <v>0</v>
      </c>
      <c r="E43" s="48">
        <f t="shared" si="3"/>
        <v>0</v>
      </c>
      <c r="F43" s="49"/>
      <c r="G43" s="61">
        <f t="shared" si="4"/>
        <v>0</v>
      </c>
      <c r="H43" s="60"/>
      <c r="I43" s="60"/>
      <c r="J43" s="62"/>
      <c r="K43" s="47">
        <f t="shared" si="5"/>
        <v>0</v>
      </c>
      <c r="L43" s="48"/>
      <c r="M43" s="48"/>
      <c r="N43" s="52"/>
      <c r="O43" s="61"/>
      <c r="P43" s="60"/>
      <c r="Q43" s="60"/>
      <c r="R43" s="63"/>
      <c r="S43" s="61">
        <f t="shared" si="6"/>
        <v>0</v>
      </c>
      <c r="T43" s="60"/>
      <c r="U43" s="60"/>
      <c r="V43" s="62"/>
    </row>
    <row r="44" spans="1:22" ht="30.75" thickBot="1" x14ac:dyDescent="0.3">
      <c r="A44" s="78">
        <v>36</v>
      </c>
      <c r="B44" s="79" t="s">
        <v>148</v>
      </c>
      <c r="C44" s="80">
        <f t="shared" si="3"/>
        <v>12628.068999999998</v>
      </c>
      <c r="D44" s="67">
        <f t="shared" si="3"/>
        <v>12616.249999999998</v>
      </c>
      <c r="E44" s="67">
        <f t="shared" si="3"/>
        <v>8198.4619999999977</v>
      </c>
      <c r="F44" s="72">
        <f>J44+N44+R44+V44</f>
        <v>11.819000000000001</v>
      </c>
      <c r="G44" s="81">
        <f>G45+SUM(G55:G85)+SUM(G86:G98)-G90</f>
        <v>5756.8810000000003</v>
      </c>
      <c r="H44" s="67">
        <f>H45+SUM(H55:H85)+SUM(H86:H98)-H90</f>
        <v>5747.0620000000008</v>
      </c>
      <c r="I44" s="67">
        <f>I45+SUM(I55:I85)+SUM(I86:I98)-I90</f>
        <v>3573.1329999999994</v>
      </c>
      <c r="J44" s="67">
        <f>J45+SUM(J55:J85)+SUM(J86:J98)</f>
        <v>9.8190000000000008</v>
      </c>
      <c r="K44" s="71">
        <f>K45+SUM(K55:K98)</f>
        <v>239.86199999999997</v>
      </c>
      <c r="L44" s="67">
        <f>L45+SUM(L55:L98)</f>
        <v>239.86199999999997</v>
      </c>
      <c r="M44" s="67">
        <f>M45+SUM(M55:M98)</f>
        <v>82.593000000000004</v>
      </c>
      <c r="N44" s="114"/>
      <c r="O44" s="115">
        <f>O45+SUM(O55:O98)</f>
        <v>6048.3999999999978</v>
      </c>
      <c r="P44" s="56">
        <f>P45+SUM(P55:P98)</f>
        <v>6048.3999999999978</v>
      </c>
      <c r="Q44" s="56">
        <f>Q45+SUM(Q55:Q98)</f>
        <v>4518.9329999999982</v>
      </c>
      <c r="R44" s="72"/>
      <c r="S44" s="71">
        <f>S45+SUM(S55:S98)</f>
        <v>582.92600000000004</v>
      </c>
      <c r="T44" s="67">
        <f>SUM(T55:T98)</f>
        <v>580.92600000000004</v>
      </c>
      <c r="U44" s="67">
        <f>SUM(U55:U98)</f>
        <v>23.803000000000004</v>
      </c>
      <c r="V44" s="72">
        <f>SUM(V55:V98)</f>
        <v>2</v>
      </c>
    </row>
    <row r="45" spans="1:22" x14ac:dyDescent="0.2">
      <c r="A45" s="83">
        <f>+A44+1</f>
        <v>37</v>
      </c>
      <c r="B45" s="97" t="s">
        <v>149</v>
      </c>
      <c r="C45" s="92">
        <f t="shared" si="3"/>
        <v>287.67100000000005</v>
      </c>
      <c r="D45" s="90">
        <f t="shared" si="3"/>
        <v>287.67100000000005</v>
      </c>
      <c r="E45" s="90">
        <f t="shared" si="3"/>
        <v>134.84699999999998</v>
      </c>
      <c r="F45" s="116"/>
      <c r="G45" s="117">
        <f>H45+J45</f>
        <v>169.44400000000002</v>
      </c>
      <c r="H45" s="118">
        <f>SUM(H46:H54)</f>
        <v>169.44400000000002</v>
      </c>
      <c r="I45" s="118">
        <f>SUM(I46:I53)</f>
        <v>123.249</v>
      </c>
      <c r="J45" s="119"/>
      <c r="K45" s="92">
        <f>+L45</f>
        <v>103.062</v>
      </c>
      <c r="L45" s="90">
        <f>SUM(L46:L54)</f>
        <v>103.062</v>
      </c>
      <c r="M45" s="90"/>
      <c r="N45" s="120"/>
      <c r="O45" s="117">
        <f>P45+R45</f>
        <v>15.164999999999999</v>
      </c>
      <c r="P45" s="118">
        <f>SUM(P46:P53)</f>
        <v>15.164999999999999</v>
      </c>
      <c r="Q45" s="121">
        <f>SUM(Q46:Q53)</f>
        <v>11.597999999999999</v>
      </c>
      <c r="R45" s="122"/>
      <c r="S45" s="123"/>
      <c r="T45" s="124"/>
      <c r="U45" s="124"/>
      <c r="V45" s="120"/>
    </row>
    <row r="46" spans="1:22" x14ac:dyDescent="0.2">
      <c r="A46" s="98">
        <v>38</v>
      </c>
      <c r="B46" s="44" t="s">
        <v>150</v>
      </c>
      <c r="C46" s="22">
        <f>D46+F46</f>
        <v>9</v>
      </c>
      <c r="D46" s="101">
        <f>G46+K46+O46+S46</f>
        <v>9</v>
      </c>
      <c r="E46" s="101">
        <f>I46+M46+Q46+U46</f>
        <v>6.8979999999999997</v>
      </c>
      <c r="F46" s="102"/>
      <c r="G46" s="103"/>
      <c r="H46" s="101"/>
      <c r="I46" s="101"/>
      <c r="J46" s="105"/>
      <c r="K46" s="103"/>
      <c r="L46" s="101"/>
      <c r="M46" s="101"/>
      <c r="N46" s="40"/>
      <c r="O46" s="22">
        <f>P46+R46</f>
        <v>9</v>
      </c>
      <c r="P46" s="101">
        <v>9</v>
      </c>
      <c r="Q46" s="101">
        <v>6.8979999999999997</v>
      </c>
      <c r="R46" s="105"/>
      <c r="S46" s="107"/>
      <c r="T46" s="101"/>
      <c r="U46" s="101"/>
      <c r="V46" s="125"/>
    </row>
    <row r="47" spans="1:22" x14ac:dyDescent="0.2">
      <c r="A47" s="98">
        <v>39</v>
      </c>
      <c r="B47" s="44" t="s">
        <v>151</v>
      </c>
      <c r="C47" s="22">
        <f t="shared" si="3"/>
        <v>103.062</v>
      </c>
      <c r="D47" s="101">
        <f t="shared" si="3"/>
        <v>103.062</v>
      </c>
      <c r="E47" s="101"/>
      <c r="F47" s="102"/>
      <c r="G47" s="103"/>
      <c r="H47" s="101"/>
      <c r="I47" s="101"/>
      <c r="J47" s="100"/>
      <c r="K47" s="22">
        <f>+L47</f>
        <v>103.062</v>
      </c>
      <c r="L47" s="101">
        <v>103.062</v>
      </c>
      <c r="M47" s="101"/>
      <c r="N47" s="100"/>
      <c r="O47" s="22"/>
      <c r="P47" s="101"/>
      <c r="Q47" s="101"/>
      <c r="R47" s="100"/>
      <c r="S47" s="107"/>
      <c r="T47" s="101"/>
      <c r="U47" s="101"/>
      <c r="V47" s="100"/>
    </row>
    <row r="48" spans="1:22" x14ac:dyDescent="0.2">
      <c r="A48" s="98">
        <v>40</v>
      </c>
      <c r="B48" s="44" t="s">
        <v>152</v>
      </c>
      <c r="C48" s="22">
        <f t="shared" si="3"/>
        <v>0</v>
      </c>
      <c r="D48" s="101">
        <f t="shared" si="3"/>
        <v>0</v>
      </c>
      <c r="E48" s="101"/>
      <c r="F48" s="102"/>
      <c r="G48" s="103">
        <f t="shared" ref="G48:G54" si="8">H48+J48</f>
        <v>0</v>
      </c>
      <c r="H48" s="101"/>
      <c r="I48" s="101"/>
      <c r="J48" s="100"/>
      <c r="K48" s="32"/>
      <c r="L48" s="101"/>
      <c r="M48" s="101"/>
      <c r="N48" s="100"/>
      <c r="O48" s="22"/>
      <c r="P48" s="101"/>
      <c r="Q48" s="101"/>
      <c r="R48" s="100"/>
      <c r="S48" s="107"/>
      <c r="T48" s="101"/>
      <c r="U48" s="101"/>
      <c r="V48" s="100"/>
    </row>
    <row r="49" spans="1:22" x14ac:dyDescent="0.2">
      <c r="A49" s="98">
        <v>41</v>
      </c>
      <c r="B49" s="43" t="s">
        <v>153</v>
      </c>
      <c r="C49" s="22">
        <f t="shared" si="3"/>
        <v>0</v>
      </c>
      <c r="D49" s="101">
        <f t="shared" si="3"/>
        <v>0</v>
      </c>
      <c r="E49" s="101"/>
      <c r="F49" s="102"/>
      <c r="G49" s="103">
        <f t="shared" si="8"/>
        <v>0</v>
      </c>
      <c r="H49" s="101"/>
      <c r="I49" s="101"/>
      <c r="J49" s="100"/>
      <c r="K49" s="103"/>
      <c r="L49" s="101"/>
      <c r="M49" s="101"/>
      <c r="N49" s="100"/>
      <c r="O49" s="22"/>
      <c r="P49" s="101"/>
      <c r="Q49" s="101"/>
      <c r="R49" s="100"/>
      <c r="S49" s="107"/>
      <c r="T49" s="101"/>
      <c r="U49" s="101"/>
      <c r="V49" s="100"/>
    </row>
    <row r="50" spans="1:22" x14ac:dyDescent="0.2">
      <c r="A50" s="98">
        <f>+A49+1</f>
        <v>42</v>
      </c>
      <c r="B50" s="126" t="s">
        <v>154</v>
      </c>
      <c r="C50" s="22">
        <f t="shared" si="3"/>
        <v>0</v>
      </c>
      <c r="D50" s="101">
        <f t="shared" si="3"/>
        <v>0</v>
      </c>
      <c r="E50" s="101"/>
      <c r="F50" s="102"/>
      <c r="G50" s="103">
        <f t="shared" si="8"/>
        <v>0</v>
      </c>
      <c r="H50" s="101"/>
      <c r="I50" s="101"/>
      <c r="J50" s="100"/>
      <c r="K50" s="103"/>
      <c r="L50" s="101"/>
      <c r="M50" s="101"/>
      <c r="N50" s="100"/>
      <c r="O50" s="32"/>
      <c r="P50" s="101"/>
      <c r="Q50" s="101"/>
      <c r="R50" s="100"/>
      <c r="S50" s="107"/>
      <c r="T50" s="101"/>
      <c r="U50" s="101"/>
      <c r="V50" s="100"/>
    </row>
    <row r="51" spans="1:22" x14ac:dyDescent="0.2">
      <c r="A51" s="98">
        <v>43</v>
      </c>
      <c r="B51" s="44" t="s">
        <v>155</v>
      </c>
      <c r="C51" s="22">
        <f t="shared" si="3"/>
        <v>0</v>
      </c>
      <c r="D51" s="101">
        <f t="shared" si="3"/>
        <v>0</v>
      </c>
      <c r="E51" s="101"/>
      <c r="F51" s="102"/>
      <c r="G51" s="103">
        <f t="shared" si="8"/>
        <v>0</v>
      </c>
      <c r="H51" s="101"/>
      <c r="I51" s="101"/>
      <c r="J51" s="100"/>
      <c r="K51" s="103"/>
      <c r="L51" s="101"/>
      <c r="M51" s="101"/>
      <c r="N51" s="100"/>
      <c r="O51" s="32"/>
      <c r="P51" s="101"/>
      <c r="Q51" s="101"/>
      <c r="R51" s="100"/>
      <c r="S51" s="107"/>
      <c r="T51" s="101"/>
      <c r="U51" s="101"/>
      <c r="V51" s="100"/>
    </row>
    <row r="52" spans="1:22" x14ac:dyDescent="0.2">
      <c r="A52" s="98">
        <v>44</v>
      </c>
      <c r="B52" s="44" t="s">
        <v>156</v>
      </c>
      <c r="C52" s="22">
        <f t="shared" si="3"/>
        <v>155.13</v>
      </c>
      <c r="D52" s="101">
        <f t="shared" si="3"/>
        <v>155.13</v>
      </c>
      <c r="E52" s="25">
        <f>I52+M52+Q52+U52</f>
        <v>114.852</v>
      </c>
      <c r="F52" s="31"/>
      <c r="G52" s="103">
        <f t="shared" si="8"/>
        <v>148.965</v>
      </c>
      <c r="H52" s="101">
        <v>148.965</v>
      </c>
      <c r="I52" s="101">
        <v>110.152</v>
      </c>
      <c r="J52" s="100"/>
      <c r="K52" s="103"/>
      <c r="L52" s="101"/>
      <c r="M52" s="101"/>
      <c r="N52" s="100"/>
      <c r="O52" s="22">
        <f>P52+R52</f>
        <v>6.165</v>
      </c>
      <c r="P52" s="101">
        <v>6.165</v>
      </c>
      <c r="Q52" s="101">
        <v>4.7</v>
      </c>
      <c r="R52" s="100"/>
      <c r="S52" s="107"/>
      <c r="T52" s="101"/>
      <c r="U52" s="101"/>
      <c r="V52" s="100"/>
    </row>
    <row r="53" spans="1:22" x14ac:dyDescent="0.2">
      <c r="A53" s="98">
        <v>45</v>
      </c>
      <c r="B53" s="44" t="s">
        <v>157</v>
      </c>
      <c r="C53" s="22">
        <f t="shared" si="3"/>
        <v>20.478999999999999</v>
      </c>
      <c r="D53" s="101">
        <f t="shared" si="3"/>
        <v>20.478999999999999</v>
      </c>
      <c r="E53" s="25">
        <f>I53+M53+Q53+U53</f>
        <v>13.097</v>
      </c>
      <c r="F53" s="31"/>
      <c r="G53" s="103">
        <f t="shared" si="8"/>
        <v>20.478999999999999</v>
      </c>
      <c r="H53" s="101">
        <v>20.478999999999999</v>
      </c>
      <c r="I53" s="101">
        <v>13.097</v>
      </c>
      <c r="J53" s="100"/>
      <c r="K53" s="103"/>
      <c r="L53" s="101"/>
      <c r="M53" s="101"/>
      <c r="N53" s="100"/>
      <c r="O53" s="32"/>
      <c r="P53" s="101"/>
      <c r="Q53" s="101"/>
      <c r="R53" s="100"/>
      <c r="S53" s="107"/>
      <c r="T53" s="101"/>
      <c r="U53" s="101"/>
      <c r="V53" s="100"/>
    </row>
    <row r="54" spans="1:22" ht="25.5" x14ac:dyDescent="0.2">
      <c r="A54" s="98">
        <v>46</v>
      </c>
      <c r="B54" s="111" t="s">
        <v>158</v>
      </c>
      <c r="C54" s="22">
        <f t="shared" si="3"/>
        <v>0</v>
      </c>
      <c r="D54" s="101">
        <f t="shared" si="3"/>
        <v>0</v>
      </c>
      <c r="E54" s="30"/>
      <c r="F54" s="31"/>
      <c r="G54" s="103">
        <f t="shared" si="8"/>
        <v>0</v>
      </c>
      <c r="H54" s="101"/>
      <c r="I54" s="101"/>
      <c r="J54" s="100"/>
      <c r="K54" s="103"/>
      <c r="L54" s="101"/>
      <c r="M54" s="101"/>
      <c r="N54" s="100"/>
      <c r="O54" s="32"/>
      <c r="P54" s="101"/>
      <c r="Q54" s="101"/>
      <c r="R54" s="100"/>
      <c r="S54" s="107"/>
      <c r="T54" s="101"/>
      <c r="U54" s="101"/>
      <c r="V54" s="100"/>
    </row>
    <row r="55" spans="1:22" x14ac:dyDescent="0.2">
      <c r="A55" s="98">
        <v>47</v>
      </c>
      <c r="B55" s="28" t="s">
        <v>35</v>
      </c>
      <c r="C55" s="32">
        <f t="shared" ref="C55:E60" si="9">+G55+K55+O55+S55</f>
        <v>365.226</v>
      </c>
      <c r="D55" s="30">
        <f t="shared" si="9"/>
        <v>365.226</v>
      </c>
      <c r="E55" s="30">
        <f t="shared" si="9"/>
        <v>238.83999999999997</v>
      </c>
      <c r="F55" s="31"/>
      <c r="G55" s="32">
        <f t="shared" ref="G55:G60" si="10">+H55</f>
        <v>234.202</v>
      </c>
      <c r="H55" s="30">
        <v>234.202</v>
      </c>
      <c r="I55" s="36">
        <v>159.52799999999999</v>
      </c>
      <c r="J55" s="100"/>
      <c r="K55" s="103"/>
      <c r="L55" s="101"/>
      <c r="M55" s="101"/>
      <c r="N55" s="100"/>
      <c r="O55" s="32">
        <f t="shared" ref="O55:O89" si="11">+P55</f>
        <v>107.324</v>
      </c>
      <c r="P55" s="30">
        <v>107.324</v>
      </c>
      <c r="Q55" s="30">
        <v>79.311999999999998</v>
      </c>
      <c r="R55" s="33"/>
      <c r="S55" s="29">
        <f t="shared" ref="S55:S80" si="12">+T55</f>
        <v>23.7</v>
      </c>
      <c r="T55" s="30">
        <v>23.7</v>
      </c>
      <c r="U55" s="30"/>
      <c r="V55" s="33"/>
    </row>
    <row r="56" spans="1:22" x14ac:dyDescent="0.2">
      <c r="A56" s="98">
        <f t="shared" ref="A56:A62" si="13">+A55+1</f>
        <v>48</v>
      </c>
      <c r="B56" s="28" t="s">
        <v>36</v>
      </c>
      <c r="C56" s="32">
        <f t="shared" si="9"/>
        <v>615.23500000000013</v>
      </c>
      <c r="D56" s="30">
        <f t="shared" si="9"/>
        <v>615.23500000000013</v>
      </c>
      <c r="E56" s="30">
        <f t="shared" si="9"/>
        <v>395.31299999999999</v>
      </c>
      <c r="F56" s="31"/>
      <c r="G56" s="32">
        <f t="shared" si="10"/>
        <v>410.77100000000002</v>
      </c>
      <c r="H56" s="30">
        <v>410.77100000000002</v>
      </c>
      <c r="I56" s="36">
        <v>281.18</v>
      </c>
      <c r="J56" s="100"/>
      <c r="K56" s="103"/>
      <c r="L56" s="101"/>
      <c r="M56" s="101"/>
      <c r="N56" s="100"/>
      <c r="O56" s="32">
        <f t="shared" si="11"/>
        <v>154.524</v>
      </c>
      <c r="P56" s="30">
        <v>154.524</v>
      </c>
      <c r="Q56" s="30">
        <v>114.133</v>
      </c>
      <c r="R56" s="33"/>
      <c r="S56" s="29">
        <f t="shared" si="12"/>
        <v>49.94</v>
      </c>
      <c r="T56" s="30">
        <v>49.94</v>
      </c>
      <c r="U56" s="30"/>
      <c r="V56" s="33"/>
    </row>
    <row r="57" spans="1:22" x14ac:dyDescent="0.2">
      <c r="A57" s="98">
        <f t="shared" si="13"/>
        <v>49</v>
      </c>
      <c r="B57" s="28" t="s">
        <v>20</v>
      </c>
      <c r="C57" s="32">
        <f t="shared" si="9"/>
        <v>250.35600000000002</v>
      </c>
      <c r="D57" s="30">
        <f t="shared" si="9"/>
        <v>250.35600000000002</v>
      </c>
      <c r="E57" s="30">
        <f t="shared" si="9"/>
        <v>149.86500000000001</v>
      </c>
      <c r="F57" s="31"/>
      <c r="G57" s="32">
        <f t="shared" si="10"/>
        <v>161.22800000000001</v>
      </c>
      <c r="H57" s="30">
        <v>161.22800000000001</v>
      </c>
      <c r="I57" s="36">
        <v>92.748000000000005</v>
      </c>
      <c r="J57" s="100"/>
      <c r="K57" s="103"/>
      <c r="L57" s="101"/>
      <c r="M57" s="101"/>
      <c r="N57" s="100"/>
      <c r="O57" s="32">
        <f t="shared" si="11"/>
        <v>77.254000000000005</v>
      </c>
      <c r="P57" s="30">
        <v>77.254000000000005</v>
      </c>
      <c r="Q57" s="30">
        <v>57.116999999999997</v>
      </c>
      <c r="R57" s="33"/>
      <c r="S57" s="29">
        <f t="shared" si="12"/>
        <v>11.874000000000001</v>
      </c>
      <c r="T57" s="30">
        <v>11.874000000000001</v>
      </c>
      <c r="U57" s="30"/>
      <c r="V57" s="33"/>
    </row>
    <row r="58" spans="1:22" x14ac:dyDescent="0.2">
      <c r="A58" s="98">
        <f t="shared" si="13"/>
        <v>50</v>
      </c>
      <c r="B58" s="28" t="s">
        <v>107</v>
      </c>
      <c r="C58" s="32">
        <f t="shared" si="9"/>
        <v>507.96699999999998</v>
      </c>
      <c r="D58" s="30">
        <f t="shared" si="9"/>
        <v>507.96699999999998</v>
      </c>
      <c r="E58" s="30">
        <f t="shared" si="9"/>
        <v>311.05700000000002</v>
      </c>
      <c r="F58" s="31"/>
      <c r="G58" s="32">
        <f t="shared" si="10"/>
        <v>251.68199999999999</v>
      </c>
      <c r="H58" s="30">
        <v>251.68199999999999</v>
      </c>
      <c r="I58" s="30">
        <v>160.03700000000001</v>
      </c>
      <c r="J58" s="100"/>
      <c r="K58" s="103"/>
      <c r="L58" s="101"/>
      <c r="M58" s="101"/>
      <c r="N58" s="100"/>
      <c r="O58" s="32">
        <f t="shared" si="11"/>
        <v>204.285</v>
      </c>
      <c r="P58" s="30">
        <v>204.285</v>
      </c>
      <c r="Q58" s="30">
        <v>151.02000000000001</v>
      </c>
      <c r="R58" s="33"/>
      <c r="S58" s="29">
        <f t="shared" si="12"/>
        <v>52</v>
      </c>
      <c r="T58" s="30">
        <v>52</v>
      </c>
      <c r="U58" s="30"/>
      <c r="V58" s="33"/>
    </row>
    <row r="59" spans="1:22" x14ac:dyDescent="0.2">
      <c r="A59" s="98">
        <f t="shared" si="13"/>
        <v>51</v>
      </c>
      <c r="B59" s="28" t="s">
        <v>108</v>
      </c>
      <c r="C59" s="32">
        <f t="shared" si="9"/>
        <v>187.17400000000001</v>
      </c>
      <c r="D59" s="30">
        <f t="shared" si="9"/>
        <v>187.17400000000001</v>
      </c>
      <c r="E59" s="30">
        <f t="shared" si="9"/>
        <v>118.002</v>
      </c>
      <c r="F59" s="31"/>
      <c r="G59" s="32">
        <f t="shared" si="10"/>
        <v>125.989</v>
      </c>
      <c r="H59" s="30">
        <v>125.989</v>
      </c>
      <c r="I59" s="30">
        <v>80.013999999999996</v>
      </c>
      <c r="J59" s="100"/>
      <c r="K59" s="103"/>
      <c r="L59" s="101"/>
      <c r="M59" s="101"/>
      <c r="N59" s="100"/>
      <c r="O59" s="32">
        <f t="shared" si="11"/>
        <v>51.384999999999998</v>
      </c>
      <c r="P59" s="30">
        <v>51.384999999999998</v>
      </c>
      <c r="Q59" s="30">
        <v>37.988</v>
      </c>
      <c r="R59" s="33"/>
      <c r="S59" s="29">
        <f t="shared" si="12"/>
        <v>9.8000000000000007</v>
      </c>
      <c r="T59" s="30">
        <v>9.8000000000000007</v>
      </c>
      <c r="U59" s="30"/>
      <c r="V59" s="33"/>
    </row>
    <row r="60" spans="1:22" x14ac:dyDescent="0.2">
      <c r="A60" s="98">
        <f t="shared" si="13"/>
        <v>52</v>
      </c>
      <c r="B60" s="28" t="s">
        <v>109</v>
      </c>
      <c r="C60" s="32">
        <f t="shared" si="9"/>
        <v>217.50700000000001</v>
      </c>
      <c r="D60" s="30">
        <f t="shared" si="9"/>
        <v>217.50700000000001</v>
      </c>
      <c r="E60" s="30">
        <f t="shared" si="9"/>
        <v>153.99099999999999</v>
      </c>
      <c r="F60" s="31"/>
      <c r="G60" s="32">
        <f t="shared" si="10"/>
        <v>105.001</v>
      </c>
      <c r="H60" s="30">
        <v>105.001</v>
      </c>
      <c r="I60" s="30">
        <v>76.888999999999996</v>
      </c>
      <c r="J60" s="100"/>
      <c r="K60" s="103"/>
      <c r="L60" s="101"/>
      <c r="M60" s="101"/>
      <c r="N60" s="100"/>
      <c r="O60" s="32">
        <f t="shared" si="11"/>
        <v>103.206</v>
      </c>
      <c r="P60" s="30">
        <v>103.206</v>
      </c>
      <c r="Q60" s="30">
        <v>77.102000000000004</v>
      </c>
      <c r="R60" s="33"/>
      <c r="S60" s="29">
        <f t="shared" si="12"/>
        <v>9.3000000000000007</v>
      </c>
      <c r="T60" s="30">
        <v>9.3000000000000007</v>
      </c>
      <c r="U60" s="30"/>
      <c r="V60" s="33"/>
    </row>
    <row r="61" spans="1:22" x14ac:dyDescent="0.2">
      <c r="A61" s="98">
        <f t="shared" si="13"/>
        <v>53</v>
      </c>
      <c r="B61" s="58" t="s">
        <v>110</v>
      </c>
      <c r="C61" s="32">
        <f t="shared" ref="C61:E62" si="14">G61+K61+O61+S61</f>
        <v>99.957999999999998</v>
      </c>
      <c r="D61" s="30">
        <f t="shared" si="14"/>
        <v>99.957999999999998</v>
      </c>
      <c r="E61" s="30">
        <f t="shared" si="14"/>
        <v>73.231000000000009</v>
      </c>
      <c r="F61" s="31"/>
      <c r="G61" s="32">
        <f>H61+J61</f>
        <v>12.282999999999999</v>
      </c>
      <c r="H61" s="30">
        <v>12.282999999999999</v>
      </c>
      <c r="I61" s="30">
        <v>8.3070000000000004</v>
      </c>
      <c r="J61" s="100"/>
      <c r="K61" s="103"/>
      <c r="L61" s="101"/>
      <c r="M61" s="101"/>
      <c r="N61" s="100"/>
      <c r="O61" s="32">
        <f t="shared" si="11"/>
        <v>87.674999999999997</v>
      </c>
      <c r="P61" s="30">
        <v>87.674999999999997</v>
      </c>
      <c r="Q61" s="30">
        <v>64.924000000000007</v>
      </c>
      <c r="R61" s="33"/>
      <c r="S61" s="29"/>
      <c r="T61" s="30"/>
      <c r="U61" s="30"/>
      <c r="V61" s="33"/>
    </row>
    <row r="62" spans="1:22" x14ac:dyDescent="0.2">
      <c r="A62" s="98">
        <f t="shared" si="13"/>
        <v>54</v>
      </c>
      <c r="B62" s="57" t="s">
        <v>159</v>
      </c>
      <c r="C62" s="32">
        <f t="shared" si="14"/>
        <v>77.878</v>
      </c>
      <c r="D62" s="30">
        <f t="shared" si="14"/>
        <v>77.878</v>
      </c>
      <c r="E62" s="30">
        <f t="shared" si="14"/>
        <v>56.347000000000001</v>
      </c>
      <c r="F62" s="31"/>
      <c r="G62" s="32">
        <f>H62+J62</f>
        <v>38.540999999999997</v>
      </c>
      <c r="H62" s="30">
        <v>38.540999999999997</v>
      </c>
      <c r="I62" s="30">
        <v>26.817</v>
      </c>
      <c r="J62" s="33"/>
      <c r="K62" s="32"/>
      <c r="L62" s="30"/>
      <c r="M62" s="30"/>
      <c r="N62" s="33"/>
      <c r="O62" s="32">
        <f t="shared" si="11"/>
        <v>39.337000000000003</v>
      </c>
      <c r="P62" s="30">
        <v>39.337000000000003</v>
      </c>
      <c r="Q62" s="30">
        <v>29.53</v>
      </c>
      <c r="R62" s="33"/>
      <c r="S62" s="29"/>
      <c r="T62" s="30"/>
      <c r="U62" s="30"/>
      <c r="V62" s="33"/>
    </row>
    <row r="63" spans="1:22" x14ac:dyDescent="0.2">
      <c r="A63" s="98">
        <v>55</v>
      </c>
      <c r="B63" s="28" t="s">
        <v>44</v>
      </c>
      <c r="C63" s="32">
        <f t="shared" ref="C63:F73" si="15">+G63+K63+O63+S63</f>
        <v>624.67700000000002</v>
      </c>
      <c r="D63" s="30">
        <f t="shared" si="15"/>
        <v>624.67700000000002</v>
      </c>
      <c r="E63" s="30">
        <f t="shared" si="15"/>
        <v>400.18200000000002</v>
      </c>
      <c r="F63" s="31"/>
      <c r="G63" s="32">
        <f>+H63+J63</f>
        <v>389.04599999999999</v>
      </c>
      <c r="H63" s="30">
        <v>389.04599999999999</v>
      </c>
      <c r="I63" s="30">
        <v>262.05900000000003</v>
      </c>
      <c r="J63" s="33"/>
      <c r="K63" s="103"/>
      <c r="L63" s="101"/>
      <c r="M63" s="101"/>
      <c r="N63" s="100"/>
      <c r="O63" s="32">
        <f t="shared" si="11"/>
        <v>186.53100000000001</v>
      </c>
      <c r="P63" s="30">
        <v>186.53100000000001</v>
      </c>
      <c r="Q63" s="30">
        <v>138.12299999999999</v>
      </c>
      <c r="R63" s="33"/>
      <c r="S63" s="29">
        <f t="shared" si="12"/>
        <v>49.1</v>
      </c>
      <c r="T63" s="30">
        <v>49.1</v>
      </c>
      <c r="U63" s="30"/>
      <c r="V63" s="33"/>
    </row>
    <row r="64" spans="1:22" x14ac:dyDescent="0.2">
      <c r="A64" s="98">
        <f>+A63+1</f>
        <v>56</v>
      </c>
      <c r="B64" s="28" t="s">
        <v>23</v>
      </c>
      <c r="C64" s="32">
        <f t="shared" si="15"/>
        <v>603.21199999999999</v>
      </c>
      <c r="D64" s="30">
        <f t="shared" si="15"/>
        <v>603.21199999999999</v>
      </c>
      <c r="E64" s="30">
        <f t="shared" si="15"/>
        <v>415.82900000000001</v>
      </c>
      <c r="F64" s="31"/>
      <c r="G64" s="32">
        <f t="shared" ref="G64:G71" si="16">+H64</f>
        <v>157.303</v>
      </c>
      <c r="H64" s="30">
        <v>157.303</v>
      </c>
      <c r="I64" s="30">
        <v>96.394000000000005</v>
      </c>
      <c r="J64" s="33"/>
      <c r="K64" s="32"/>
      <c r="L64" s="30"/>
      <c r="M64" s="30"/>
      <c r="N64" s="33"/>
      <c r="O64" s="32">
        <f t="shared" si="11"/>
        <v>429.40899999999999</v>
      </c>
      <c r="P64" s="30">
        <v>429.40899999999999</v>
      </c>
      <c r="Q64" s="30">
        <v>319.435</v>
      </c>
      <c r="R64" s="33"/>
      <c r="S64" s="29">
        <f>+T64+V64</f>
        <v>16.5</v>
      </c>
      <c r="T64" s="30">
        <v>16.5</v>
      </c>
      <c r="U64" s="30"/>
      <c r="V64" s="33"/>
    </row>
    <row r="65" spans="1:22" x14ac:dyDescent="0.2">
      <c r="A65" s="98">
        <f>+A64+1</f>
        <v>57</v>
      </c>
      <c r="B65" s="28" t="s">
        <v>111</v>
      </c>
      <c r="C65" s="32">
        <f t="shared" si="15"/>
        <v>111.27</v>
      </c>
      <c r="D65" s="30">
        <f t="shared" si="15"/>
        <v>111.27</v>
      </c>
      <c r="E65" s="30">
        <f t="shared" si="15"/>
        <v>76.388999999999996</v>
      </c>
      <c r="F65" s="31"/>
      <c r="G65" s="32">
        <f t="shared" si="16"/>
        <v>44.99</v>
      </c>
      <c r="H65" s="30">
        <v>44.99</v>
      </c>
      <c r="I65" s="30">
        <v>32.421999999999997</v>
      </c>
      <c r="J65" s="100"/>
      <c r="K65" s="32"/>
      <c r="L65" s="101"/>
      <c r="M65" s="101"/>
      <c r="N65" s="100"/>
      <c r="O65" s="32">
        <f t="shared" si="11"/>
        <v>58.98</v>
      </c>
      <c r="P65" s="30">
        <v>58.98</v>
      </c>
      <c r="Q65" s="30">
        <v>43.966999999999999</v>
      </c>
      <c r="R65" s="33"/>
      <c r="S65" s="29">
        <f t="shared" si="12"/>
        <v>7.3</v>
      </c>
      <c r="T65" s="30">
        <v>7.3</v>
      </c>
      <c r="U65" s="30"/>
      <c r="V65" s="33"/>
    </row>
    <row r="66" spans="1:22" x14ac:dyDescent="0.2">
      <c r="A66" s="98">
        <v>58</v>
      </c>
      <c r="B66" s="28" t="s">
        <v>37</v>
      </c>
      <c r="C66" s="32">
        <f t="shared" si="15"/>
        <v>269.07600000000002</v>
      </c>
      <c r="D66" s="30">
        <f t="shared" si="15"/>
        <v>269.07600000000002</v>
      </c>
      <c r="E66" s="30">
        <f t="shared" si="15"/>
        <v>176.86699999999999</v>
      </c>
      <c r="F66" s="31"/>
      <c r="G66" s="32">
        <f t="shared" si="16"/>
        <v>150.792</v>
      </c>
      <c r="H66" s="30">
        <v>150.792</v>
      </c>
      <c r="I66" s="30">
        <v>95.168999999999997</v>
      </c>
      <c r="J66" s="100"/>
      <c r="K66" s="103"/>
      <c r="L66" s="101"/>
      <c r="M66" s="101"/>
      <c r="N66" s="100"/>
      <c r="O66" s="32">
        <f t="shared" si="11"/>
        <v>108.28400000000001</v>
      </c>
      <c r="P66" s="30">
        <v>108.28400000000001</v>
      </c>
      <c r="Q66" s="30">
        <v>81.697999999999993</v>
      </c>
      <c r="R66" s="33"/>
      <c r="S66" s="29">
        <f t="shared" si="12"/>
        <v>10</v>
      </c>
      <c r="T66" s="30">
        <v>10</v>
      </c>
      <c r="U66" s="30"/>
      <c r="V66" s="33"/>
    </row>
    <row r="67" spans="1:22" x14ac:dyDescent="0.2">
      <c r="A67" s="98">
        <f>+A66+1</f>
        <v>59</v>
      </c>
      <c r="B67" s="28" t="s">
        <v>45</v>
      </c>
      <c r="C67" s="32">
        <f t="shared" si="15"/>
        <v>225.73699999999999</v>
      </c>
      <c r="D67" s="30">
        <f t="shared" si="15"/>
        <v>222.73699999999999</v>
      </c>
      <c r="E67" s="30">
        <f t="shared" si="15"/>
        <v>164.20500000000001</v>
      </c>
      <c r="F67" s="31">
        <f t="shared" si="15"/>
        <v>3</v>
      </c>
      <c r="G67" s="32">
        <f>+H67+J67</f>
        <v>32.887</v>
      </c>
      <c r="H67" s="30">
        <v>29.887</v>
      </c>
      <c r="I67" s="30">
        <v>21.202999999999999</v>
      </c>
      <c r="J67" s="33">
        <v>3</v>
      </c>
      <c r="K67" s="103"/>
      <c r="L67" s="101"/>
      <c r="M67" s="101"/>
      <c r="N67" s="100"/>
      <c r="O67" s="32">
        <f t="shared" si="11"/>
        <v>188.85</v>
      </c>
      <c r="P67" s="30">
        <v>188.85</v>
      </c>
      <c r="Q67" s="30">
        <v>141.00200000000001</v>
      </c>
      <c r="R67" s="33"/>
      <c r="S67" s="29">
        <f t="shared" si="12"/>
        <v>4</v>
      </c>
      <c r="T67" s="30">
        <v>4</v>
      </c>
      <c r="U67" s="30">
        <v>2</v>
      </c>
      <c r="V67" s="33"/>
    </row>
    <row r="68" spans="1:22" x14ac:dyDescent="0.2">
      <c r="A68" s="98">
        <v>60</v>
      </c>
      <c r="B68" s="28" t="s">
        <v>112</v>
      </c>
      <c r="C68" s="32">
        <f t="shared" si="15"/>
        <v>10.870999999999999</v>
      </c>
      <c r="D68" s="30">
        <f t="shared" si="15"/>
        <v>10.870999999999999</v>
      </c>
      <c r="E68" s="30">
        <f t="shared" si="15"/>
        <v>7.4240000000000004</v>
      </c>
      <c r="F68" s="31"/>
      <c r="G68" s="32"/>
      <c r="H68" s="30"/>
      <c r="I68" s="30"/>
      <c r="J68" s="100"/>
      <c r="K68" s="32">
        <f>+L68</f>
        <v>0.7</v>
      </c>
      <c r="L68" s="30">
        <v>0.7</v>
      </c>
      <c r="M68" s="101"/>
      <c r="N68" s="100"/>
      <c r="O68" s="32">
        <f t="shared" si="11"/>
        <v>10.170999999999999</v>
      </c>
      <c r="P68" s="30">
        <v>10.170999999999999</v>
      </c>
      <c r="Q68" s="30">
        <v>7.4240000000000004</v>
      </c>
      <c r="R68" s="33"/>
      <c r="S68" s="29"/>
      <c r="T68" s="30"/>
      <c r="U68" s="30"/>
      <c r="V68" s="33"/>
    </row>
    <row r="69" spans="1:22" x14ac:dyDescent="0.2">
      <c r="A69" s="98">
        <v>61</v>
      </c>
      <c r="B69" s="28" t="s">
        <v>113</v>
      </c>
      <c r="C69" s="32">
        <f t="shared" si="15"/>
        <v>330.24099999999999</v>
      </c>
      <c r="D69" s="30">
        <f t="shared" si="15"/>
        <v>330.24099999999999</v>
      </c>
      <c r="E69" s="30">
        <f t="shared" si="15"/>
        <v>215.035</v>
      </c>
      <c r="F69" s="31"/>
      <c r="G69" s="32">
        <f t="shared" si="16"/>
        <v>179.85300000000001</v>
      </c>
      <c r="H69" s="30">
        <v>179.85300000000001</v>
      </c>
      <c r="I69" s="30">
        <v>112.714</v>
      </c>
      <c r="J69" s="100"/>
      <c r="K69" s="103"/>
      <c r="L69" s="101"/>
      <c r="M69" s="101"/>
      <c r="N69" s="100"/>
      <c r="O69" s="32">
        <f t="shared" si="11"/>
        <v>135.88800000000001</v>
      </c>
      <c r="P69" s="30">
        <v>135.88800000000001</v>
      </c>
      <c r="Q69" s="30">
        <v>102.321</v>
      </c>
      <c r="R69" s="33"/>
      <c r="S69" s="29">
        <f t="shared" si="12"/>
        <v>14.5</v>
      </c>
      <c r="T69" s="30">
        <v>14.5</v>
      </c>
      <c r="U69" s="30"/>
      <c r="V69" s="33"/>
    </row>
    <row r="70" spans="1:22" x14ac:dyDescent="0.2">
      <c r="A70" s="98">
        <v>62</v>
      </c>
      <c r="B70" s="28" t="s">
        <v>24</v>
      </c>
      <c r="C70" s="32">
        <f t="shared" si="15"/>
        <v>1724.7089999999998</v>
      </c>
      <c r="D70" s="30">
        <f t="shared" si="15"/>
        <v>1723.7089999999998</v>
      </c>
      <c r="E70" s="30">
        <f t="shared" si="15"/>
        <v>1117.961</v>
      </c>
      <c r="F70" s="31">
        <f t="shared" si="15"/>
        <v>1</v>
      </c>
      <c r="G70" s="32">
        <f t="shared" si="16"/>
        <v>657.93399999999997</v>
      </c>
      <c r="H70" s="30">
        <v>657.93399999999997</v>
      </c>
      <c r="I70" s="30">
        <v>375.584</v>
      </c>
      <c r="J70" s="100"/>
      <c r="K70" s="103"/>
      <c r="L70" s="101"/>
      <c r="M70" s="101"/>
      <c r="N70" s="100"/>
      <c r="O70" s="32">
        <f>P70+R70</f>
        <v>991.77499999999998</v>
      </c>
      <c r="P70" s="30">
        <v>991.77499999999998</v>
      </c>
      <c r="Q70" s="30">
        <v>742.37699999999995</v>
      </c>
      <c r="R70" s="33"/>
      <c r="S70" s="29">
        <f>+T70+V70</f>
        <v>75</v>
      </c>
      <c r="T70" s="30">
        <v>74</v>
      </c>
      <c r="U70" s="30"/>
      <c r="V70" s="33">
        <v>1</v>
      </c>
    </row>
    <row r="71" spans="1:22" x14ac:dyDescent="0.2">
      <c r="A71" s="98">
        <v>63</v>
      </c>
      <c r="B71" s="28" t="s">
        <v>160</v>
      </c>
      <c r="C71" s="32">
        <f t="shared" si="15"/>
        <v>100.68600000000001</v>
      </c>
      <c r="D71" s="30">
        <f t="shared" si="15"/>
        <v>99.686000000000007</v>
      </c>
      <c r="E71" s="30">
        <f t="shared" si="15"/>
        <v>55.722000000000001</v>
      </c>
      <c r="F71" s="31">
        <f t="shared" si="15"/>
        <v>1</v>
      </c>
      <c r="G71" s="32">
        <f t="shared" si="16"/>
        <v>90.686000000000007</v>
      </c>
      <c r="H71" s="30">
        <v>90.686000000000007</v>
      </c>
      <c r="I71" s="30">
        <v>55.722000000000001</v>
      </c>
      <c r="J71" s="33"/>
      <c r="K71" s="32"/>
      <c r="L71" s="30"/>
      <c r="M71" s="30"/>
      <c r="N71" s="33"/>
      <c r="O71" s="32"/>
      <c r="P71" s="30"/>
      <c r="Q71" s="30"/>
      <c r="R71" s="33"/>
      <c r="S71" s="29">
        <f>+T71+V71</f>
        <v>10</v>
      </c>
      <c r="T71" s="30">
        <v>9</v>
      </c>
      <c r="U71" s="30"/>
      <c r="V71" s="33">
        <v>1</v>
      </c>
    </row>
    <row r="72" spans="1:22" x14ac:dyDescent="0.2">
      <c r="A72" s="98">
        <v>64</v>
      </c>
      <c r="B72" s="28" t="s">
        <v>114</v>
      </c>
      <c r="C72" s="32">
        <f t="shared" si="15"/>
        <v>1181.079</v>
      </c>
      <c r="D72" s="30">
        <f t="shared" si="15"/>
        <v>1175.3890000000001</v>
      </c>
      <c r="E72" s="30">
        <f t="shared" si="15"/>
        <v>807.976</v>
      </c>
      <c r="F72" s="30">
        <f t="shared" si="15"/>
        <v>5.69</v>
      </c>
      <c r="G72" s="32">
        <f>+H72+J72</f>
        <v>302.45499999999998</v>
      </c>
      <c r="H72" s="30">
        <v>296.76499999999999</v>
      </c>
      <c r="I72" s="30">
        <v>183.374</v>
      </c>
      <c r="J72" s="33">
        <v>5.69</v>
      </c>
      <c r="K72" s="103"/>
      <c r="L72" s="101"/>
      <c r="M72" s="101"/>
      <c r="N72" s="100"/>
      <c r="O72" s="32">
        <f>P72+R72</f>
        <v>839.62400000000002</v>
      </c>
      <c r="P72" s="30">
        <v>839.62400000000002</v>
      </c>
      <c r="Q72" s="30">
        <v>624.60199999999998</v>
      </c>
      <c r="R72" s="33"/>
      <c r="S72" s="29">
        <f t="shared" si="12"/>
        <v>39</v>
      </c>
      <c r="T72" s="30">
        <v>39</v>
      </c>
      <c r="U72" s="30"/>
      <c r="V72" s="33"/>
    </row>
    <row r="73" spans="1:22" x14ac:dyDescent="0.2">
      <c r="A73" s="98">
        <f>+A72+1</f>
        <v>65</v>
      </c>
      <c r="B73" s="28" t="s">
        <v>25</v>
      </c>
      <c r="C73" s="32">
        <f t="shared" si="15"/>
        <v>744.85</v>
      </c>
      <c r="D73" s="30">
        <f t="shared" si="15"/>
        <v>744.85</v>
      </c>
      <c r="E73" s="30">
        <f t="shared" si="15"/>
        <v>480.98</v>
      </c>
      <c r="F73" s="30"/>
      <c r="G73" s="32">
        <f>+H73+J73</f>
        <v>276.029</v>
      </c>
      <c r="H73" s="30">
        <v>276.029</v>
      </c>
      <c r="I73" s="30">
        <v>141.018</v>
      </c>
      <c r="J73" s="33"/>
      <c r="K73" s="103"/>
      <c r="L73" s="101"/>
      <c r="M73" s="101"/>
      <c r="N73" s="100"/>
      <c r="O73" s="32">
        <f t="shared" si="11"/>
        <v>453.82100000000003</v>
      </c>
      <c r="P73" s="30">
        <v>453.82100000000003</v>
      </c>
      <c r="Q73" s="30">
        <v>339.96199999999999</v>
      </c>
      <c r="R73" s="33"/>
      <c r="S73" s="29">
        <f t="shared" si="12"/>
        <v>15</v>
      </c>
      <c r="T73" s="30">
        <v>15</v>
      </c>
      <c r="U73" s="30"/>
      <c r="V73" s="33"/>
    </row>
    <row r="74" spans="1:22" x14ac:dyDescent="0.2">
      <c r="A74" s="98">
        <f>+A73+1</f>
        <v>66</v>
      </c>
      <c r="B74" s="58" t="s">
        <v>161</v>
      </c>
      <c r="C74" s="32">
        <f t="shared" ref="C74:E75" si="17">G74+K74+O74+S74</f>
        <v>37.659999999999997</v>
      </c>
      <c r="D74" s="30">
        <f t="shared" si="17"/>
        <v>37.659999999999997</v>
      </c>
      <c r="E74" s="30">
        <f t="shared" si="17"/>
        <v>26.902999999999999</v>
      </c>
      <c r="F74" s="31"/>
      <c r="G74" s="32">
        <f>H74+J74</f>
        <v>33.159999999999997</v>
      </c>
      <c r="H74" s="30">
        <v>33.159999999999997</v>
      </c>
      <c r="I74" s="30">
        <v>24.834</v>
      </c>
      <c r="J74" s="33"/>
      <c r="K74" s="32"/>
      <c r="L74" s="30"/>
      <c r="M74" s="30"/>
      <c r="N74" s="33"/>
      <c r="O74" s="32"/>
      <c r="P74" s="30"/>
      <c r="Q74" s="30"/>
      <c r="R74" s="33"/>
      <c r="S74" s="29">
        <f t="shared" si="12"/>
        <v>4.5</v>
      </c>
      <c r="T74" s="30">
        <v>4.5</v>
      </c>
      <c r="U74" s="30">
        <v>2.069</v>
      </c>
      <c r="V74" s="33"/>
    </row>
    <row r="75" spans="1:22" x14ac:dyDescent="0.2">
      <c r="A75" s="98">
        <f>+A74+1</f>
        <v>67</v>
      </c>
      <c r="B75" s="28" t="s">
        <v>116</v>
      </c>
      <c r="C75" s="32">
        <f t="shared" si="17"/>
        <v>400.32900000000001</v>
      </c>
      <c r="D75" s="30">
        <f t="shared" si="17"/>
        <v>400.32900000000001</v>
      </c>
      <c r="E75" s="30">
        <f t="shared" si="17"/>
        <v>259.84100000000001</v>
      </c>
      <c r="F75" s="31"/>
      <c r="G75" s="32">
        <f>H75+J75</f>
        <v>194.916</v>
      </c>
      <c r="H75" s="30">
        <v>194.916</v>
      </c>
      <c r="I75" s="30">
        <v>119.081</v>
      </c>
      <c r="J75" s="33"/>
      <c r="K75" s="103"/>
      <c r="L75" s="101"/>
      <c r="M75" s="101"/>
      <c r="N75" s="100"/>
      <c r="O75" s="32">
        <f t="shared" si="11"/>
        <v>187.41300000000001</v>
      </c>
      <c r="P75" s="30">
        <v>187.41300000000001</v>
      </c>
      <c r="Q75" s="30">
        <v>140.76</v>
      </c>
      <c r="R75" s="33"/>
      <c r="S75" s="29">
        <f t="shared" si="12"/>
        <v>18</v>
      </c>
      <c r="T75" s="30">
        <v>18</v>
      </c>
      <c r="U75" s="30"/>
      <c r="V75" s="33"/>
    </row>
    <row r="76" spans="1:22" x14ac:dyDescent="0.2">
      <c r="A76" s="98">
        <f>+A75+1</f>
        <v>68</v>
      </c>
      <c r="B76" s="28" t="s">
        <v>26</v>
      </c>
      <c r="C76" s="32">
        <f t="shared" ref="C76:E78" si="18">+G76+K76+O76+S76</f>
        <v>646.21299999999997</v>
      </c>
      <c r="D76" s="30">
        <f t="shared" si="18"/>
        <v>646.21299999999997</v>
      </c>
      <c r="E76" s="30">
        <f t="shared" si="18"/>
        <v>410.47200000000004</v>
      </c>
      <c r="F76" s="31"/>
      <c r="G76" s="32">
        <f>+H76</f>
        <v>251.79900000000001</v>
      </c>
      <c r="H76" s="30">
        <v>251.79900000000001</v>
      </c>
      <c r="I76" s="30">
        <v>125.61499999999999</v>
      </c>
      <c r="J76" s="100"/>
      <c r="K76" s="103"/>
      <c r="L76" s="101"/>
      <c r="M76" s="101"/>
      <c r="N76" s="100"/>
      <c r="O76" s="32">
        <f t="shared" si="11"/>
        <v>379.91399999999999</v>
      </c>
      <c r="P76" s="30">
        <v>379.91399999999999</v>
      </c>
      <c r="Q76" s="30">
        <v>284.85700000000003</v>
      </c>
      <c r="R76" s="33"/>
      <c r="S76" s="29">
        <f t="shared" si="12"/>
        <v>14.5</v>
      </c>
      <c r="T76" s="30">
        <v>14.5</v>
      </c>
      <c r="U76" s="30"/>
      <c r="V76" s="33"/>
    </row>
    <row r="77" spans="1:22" x14ac:dyDescent="0.2">
      <c r="A77" s="98">
        <f>+A76+1</f>
        <v>69</v>
      </c>
      <c r="B77" s="28" t="s">
        <v>162</v>
      </c>
      <c r="C77" s="32">
        <f t="shared" si="18"/>
        <v>154.251</v>
      </c>
      <c r="D77" s="30">
        <f t="shared" si="18"/>
        <v>154.251</v>
      </c>
      <c r="E77" s="30">
        <f t="shared" si="18"/>
        <v>87.855999999999995</v>
      </c>
      <c r="F77" s="31"/>
      <c r="G77" s="32">
        <f>+H77</f>
        <v>102.15900000000001</v>
      </c>
      <c r="H77" s="30">
        <v>102.15900000000001</v>
      </c>
      <c r="I77" s="30">
        <v>54.658000000000001</v>
      </c>
      <c r="J77" s="33"/>
      <c r="K77" s="32"/>
      <c r="L77" s="30"/>
      <c r="M77" s="30"/>
      <c r="N77" s="33"/>
      <c r="O77" s="32">
        <f t="shared" si="11"/>
        <v>44.892000000000003</v>
      </c>
      <c r="P77" s="30">
        <v>44.892000000000003</v>
      </c>
      <c r="Q77" s="30">
        <v>33.198</v>
      </c>
      <c r="R77" s="33"/>
      <c r="S77" s="29">
        <f t="shared" si="12"/>
        <v>7.2</v>
      </c>
      <c r="T77" s="30">
        <v>7.2</v>
      </c>
      <c r="U77" s="30"/>
      <c r="V77" s="33"/>
    </row>
    <row r="78" spans="1:22" x14ac:dyDescent="0.2">
      <c r="A78" s="98">
        <v>70</v>
      </c>
      <c r="B78" s="58" t="s">
        <v>163</v>
      </c>
      <c r="C78" s="32">
        <f>+G78+K78+O78+S78</f>
        <v>41.170999999999999</v>
      </c>
      <c r="D78" s="30">
        <f t="shared" si="18"/>
        <v>41.170999999999999</v>
      </c>
      <c r="E78" s="30">
        <f t="shared" si="18"/>
        <v>28.078000000000003</v>
      </c>
      <c r="F78" s="31"/>
      <c r="G78" s="32">
        <f>+H78</f>
        <v>39.658999999999999</v>
      </c>
      <c r="H78" s="30">
        <v>39.658999999999999</v>
      </c>
      <c r="I78" s="30">
        <v>27.382000000000001</v>
      </c>
      <c r="J78" s="33"/>
      <c r="K78" s="32"/>
      <c r="L78" s="30"/>
      <c r="M78" s="30"/>
      <c r="N78" s="33"/>
      <c r="O78" s="32"/>
      <c r="P78" s="30"/>
      <c r="Q78" s="30"/>
      <c r="R78" s="33"/>
      <c r="S78" s="29">
        <f t="shared" si="12"/>
        <v>1.512</v>
      </c>
      <c r="T78" s="30">
        <v>1.512</v>
      </c>
      <c r="U78" s="30">
        <v>0.69599999999999995</v>
      </c>
      <c r="V78" s="33"/>
    </row>
    <row r="79" spans="1:22" x14ac:dyDescent="0.2">
      <c r="A79" s="98">
        <f t="shared" ref="A79:A142" si="19">+A78+1</f>
        <v>71</v>
      </c>
      <c r="B79" s="28" t="s">
        <v>27</v>
      </c>
      <c r="C79" s="32">
        <f t="shared" ref="C79:F164" si="20">G79+K79+O79+S79</f>
        <v>660.67700000000002</v>
      </c>
      <c r="D79" s="30">
        <f>H79+L79+P79+T79</f>
        <v>659.548</v>
      </c>
      <c r="E79" s="30">
        <f>I79+M79+Q79+U79</f>
        <v>439.84999999999997</v>
      </c>
      <c r="F79" s="30">
        <f>+J79+N79+R79+V79</f>
        <v>1.129</v>
      </c>
      <c r="G79" s="32">
        <f>H79+J79</f>
        <v>208.93199999999999</v>
      </c>
      <c r="H79" s="30">
        <v>207.803</v>
      </c>
      <c r="I79" s="30">
        <v>118.34399999999999</v>
      </c>
      <c r="J79" s="33">
        <v>1.129</v>
      </c>
      <c r="K79" s="103"/>
      <c r="L79" s="101"/>
      <c r="M79" s="101"/>
      <c r="N79" s="100"/>
      <c r="O79" s="32">
        <f t="shared" si="11"/>
        <v>428.745</v>
      </c>
      <c r="P79" s="30">
        <v>428.745</v>
      </c>
      <c r="Q79" s="30">
        <v>321.50599999999997</v>
      </c>
      <c r="R79" s="33"/>
      <c r="S79" s="29">
        <f t="shared" si="12"/>
        <v>23</v>
      </c>
      <c r="T79" s="30">
        <v>23</v>
      </c>
      <c r="U79" s="30"/>
      <c r="V79" s="33"/>
    </row>
    <row r="80" spans="1:22" x14ac:dyDescent="0.2">
      <c r="A80" s="98">
        <f t="shared" si="19"/>
        <v>72</v>
      </c>
      <c r="B80" s="58" t="s">
        <v>164</v>
      </c>
      <c r="C80" s="32">
        <f t="shared" si="20"/>
        <v>34.462000000000003</v>
      </c>
      <c r="D80" s="30">
        <f>H80+L80+P80+T80</f>
        <v>34.462000000000003</v>
      </c>
      <c r="E80" s="30">
        <f>I80+M80+Q80+U80</f>
        <v>25.736000000000001</v>
      </c>
      <c r="F80" s="31"/>
      <c r="G80" s="32">
        <f>H80+J80</f>
        <v>32.862000000000002</v>
      </c>
      <c r="H80" s="30">
        <v>32.862000000000002</v>
      </c>
      <c r="I80" s="30">
        <v>25</v>
      </c>
      <c r="J80" s="33"/>
      <c r="K80" s="32"/>
      <c r="L80" s="30"/>
      <c r="M80" s="30"/>
      <c r="N80" s="33"/>
      <c r="O80" s="32"/>
      <c r="P80" s="30"/>
      <c r="Q80" s="30"/>
      <c r="R80" s="33"/>
      <c r="S80" s="29">
        <f t="shared" si="12"/>
        <v>1.6</v>
      </c>
      <c r="T80" s="30">
        <v>1.6</v>
      </c>
      <c r="U80" s="30">
        <v>0.73599999999999999</v>
      </c>
      <c r="V80" s="33"/>
    </row>
    <row r="81" spans="1:22" x14ac:dyDescent="0.2">
      <c r="A81" s="98">
        <f t="shared" si="19"/>
        <v>73</v>
      </c>
      <c r="B81" s="28" t="s">
        <v>120</v>
      </c>
      <c r="C81" s="32">
        <f t="shared" ref="C81:E88" si="21">+G81+K81+O81+S81</f>
        <v>778.90199999999993</v>
      </c>
      <c r="D81" s="30">
        <f t="shared" si="21"/>
        <v>778.90199999999993</v>
      </c>
      <c r="E81" s="30">
        <f t="shared" si="21"/>
        <v>465.16399999999999</v>
      </c>
      <c r="F81" s="31"/>
      <c r="G81" s="32">
        <f t="shared" ref="G81:G88" si="22">+H81</f>
        <v>341.57100000000003</v>
      </c>
      <c r="H81" s="30">
        <v>341.57100000000003</v>
      </c>
      <c r="I81" s="30">
        <v>160.738</v>
      </c>
      <c r="J81" s="100"/>
      <c r="K81" s="103"/>
      <c r="L81" s="101"/>
      <c r="M81" s="101"/>
      <c r="N81" s="100"/>
      <c r="O81" s="32">
        <f t="shared" si="11"/>
        <v>405.93099999999998</v>
      </c>
      <c r="P81" s="30">
        <v>405.93099999999998</v>
      </c>
      <c r="Q81" s="30">
        <v>304.42599999999999</v>
      </c>
      <c r="R81" s="100"/>
      <c r="S81" s="29">
        <f>+T81</f>
        <v>31.4</v>
      </c>
      <c r="T81" s="30">
        <v>31.4</v>
      </c>
      <c r="U81" s="30"/>
      <c r="V81" s="33"/>
    </row>
    <row r="82" spans="1:22" x14ac:dyDescent="0.2">
      <c r="A82" s="98">
        <f t="shared" si="19"/>
        <v>74</v>
      </c>
      <c r="B82" s="28" t="s">
        <v>40</v>
      </c>
      <c r="C82" s="32">
        <f t="shared" si="21"/>
        <v>325.79599999999994</v>
      </c>
      <c r="D82" s="30">
        <f t="shared" si="21"/>
        <v>325.79599999999994</v>
      </c>
      <c r="E82" s="30">
        <f t="shared" si="21"/>
        <v>207.63200000000001</v>
      </c>
      <c r="F82" s="31"/>
      <c r="G82" s="32">
        <f>+H82+J82</f>
        <v>16.977</v>
      </c>
      <c r="H82" s="30">
        <v>16.977</v>
      </c>
      <c r="I82" s="30"/>
      <c r="J82" s="33"/>
      <c r="K82" s="32">
        <f>L82+N82</f>
        <v>136.1</v>
      </c>
      <c r="L82" s="30">
        <v>136.1</v>
      </c>
      <c r="M82" s="30">
        <v>82.593000000000004</v>
      </c>
      <c r="N82" s="33"/>
      <c r="O82" s="32">
        <f t="shared" si="11"/>
        <v>165.31899999999999</v>
      </c>
      <c r="P82" s="30">
        <v>165.31899999999999</v>
      </c>
      <c r="Q82" s="30">
        <v>125.039</v>
      </c>
      <c r="R82" s="33"/>
      <c r="S82" s="29">
        <f>+T82</f>
        <v>7.4</v>
      </c>
      <c r="T82" s="30">
        <v>7.4</v>
      </c>
      <c r="U82" s="30"/>
      <c r="V82" s="33"/>
    </row>
    <row r="83" spans="1:22" x14ac:dyDescent="0.2">
      <c r="A83" s="98">
        <v>75</v>
      </c>
      <c r="B83" s="28" t="s">
        <v>121</v>
      </c>
      <c r="C83" s="32">
        <f t="shared" si="21"/>
        <v>406.80399999999997</v>
      </c>
      <c r="D83" s="30">
        <f t="shared" si="21"/>
        <v>406.80399999999997</v>
      </c>
      <c r="E83" s="30">
        <f t="shared" si="21"/>
        <v>294.00099999999998</v>
      </c>
      <c r="F83" s="31"/>
      <c r="G83" s="32">
        <f t="shared" si="22"/>
        <v>352.59899999999999</v>
      </c>
      <c r="H83" s="30">
        <v>352.59899999999999</v>
      </c>
      <c r="I83" s="30">
        <v>261.88499999999999</v>
      </c>
      <c r="J83" s="100"/>
      <c r="K83" s="103"/>
      <c r="L83" s="101"/>
      <c r="M83" s="101"/>
      <c r="N83" s="100"/>
      <c r="O83" s="32">
        <f t="shared" si="11"/>
        <v>25.704999999999998</v>
      </c>
      <c r="P83" s="30">
        <v>25.704999999999998</v>
      </c>
      <c r="Q83" s="30">
        <v>19.7</v>
      </c>
      <c r="R83" s="33"/>
      <c r="S83" s="29">
        <f>+T83+V83</f>
        <v>28.5</v>
      </c>
      <c r="T83" s="30">
        <v>28.5</v>
      </c>
      <c r="U83" s="30">
        <v>12.416</v>
      </c>
      <c r="V83" s="33"/>
    </row>
    <row r="84" spans="1:22" x14ac:dyDescent="0.2">
      <c r="A84" s="98">
        <f t="shared" si="19"/>
        <v>76</v>
      </c>
      <c r="B84" s="28" t="s">
        <v>38</v>
      </c>
      <c r="C84" s="32">
        <f t="shared" si="21"/>
        <v>119.569</v>
      </c>
      <c r="D84" s="30">
        <f t="shared" si="21"/>
        <v>119.569</v>
      </c>
      <c r="E84" s="30">
        <f t="shared" si="21"/>
        <v>86.772000000000006</v>
      </c>
      <c r="F84" s="31"/>
      <c r="G84" s="32">
        <f t="shared" si="22"/>
        <v>94.293999999999997</v>
      </c>
      <c r="H84" s="30">
        <v>94.293999999999997</v>
      </c>
      <c r="I84" s="30">
        <v>71.525000000000006</v>
      </c>
      <c r="J84" s="100"/>
      <c r="K84" s="103"/>
      <c r="L84" s="101"/>
      <c r="M84" s="101"/>
      <c r="N84" s="100"/>
      <c r="O84" s="32">
        <f t="shared" si="11"/>
        <v>13.775</v>
      </c>
      <c r="P84" s="30">
        <v>13.775</v>
      </c>
      <c r="Q84" s="30">
        <v>10.557</v>
      </c>
      <c r="R84" s="33"/>
      <c r="S84" s="29">
        <f t="shared" ref="S84:S89" si="23">T84+V84</f>
        <v>11.5</v>
      </c>
      <c r="T84" s="30">
        <v>11.5</v>
      </c>
      <c r="U84" s="30">
        <v>4.6900000000000004</v>
      </c>
      <c r="V84" s="33"/>
    </row>
    <row r="85" spans="1:22" x14ac:dyDescent="0.2">
      <c r="A85" s="98">
        <f t="shared" si="19"/>
        <v>77</v>
      </c>
      <c r="B85" s="58" t="s">
        <v>29</v>
      </c>
      <c r="C85" s="32">
        <f t="shared" si="21"/>
        <v>86.653000000000006</v>
      </c>
      <c r="D85" s="30">
        <f t="shared" si="21"/>
        <v>86.653000000000006</v>
      </c>
      <c r="E85" s="30">
        <f t="shared" si="21"/>
        <v>47.442</v>
      </c>
      <c r="F85" s="31"/>
      <c r="G85" s="32">
        <f t="shared" si="22"/>
        <v>65.653000000000006</v>
      </c>
      <c r="H85" s="30">
        <v>65.653000000000006</v>
      </c>
      <c r="I85" s="30">
        <v>47.442</v>
      </c>
      <c r="J85" s="100"/>
      <c r="K85" s="103"/>
      <c r="L85" s="101"/>
      <c r="M85" s="101"/>
      <c r="N85" s="100"/>
      <c r="O85" s="32"/>
      <c r="P85" s="30"/>
      <c r="Q85" s="30"/>
      <c r="R85" s="33"/>
      <c r="S85" s="29">
        <f t="shared" si="23"/>
        <v>21</v>
      </c>
      <c r="T85" s="30">
        <v>21</v>
      </c>
      <c r="U85" s="30"/>
      <c r="V85" s="33"/>
    </row>
    <row r="86" spans="1:22" x14ac:dyDescent="0.2">
      <c r="A86" s="98">
        <v>78</v>
      </c>
      <c r="B86" s="58" t="s">
        <v>165</v>
      </c>
      <c r="C86" s="32">
        <f t="shared" si="21"/>
        <v>90.528999999999996</v>
      </c>
      <c r="D86" s="30">
        <f t="shared" si="21"/>
        <v>90.528999999999996</v>
      </c>
      <c r="E86" s="30">
        <f t="shared" si="21"/>
        <v>67.105000000000004</v>
      </c>
      <c r="F86" s="31"/>
      <c r="G86" s="32">
        <f t="shared" si="22"/>
        <v>31.66</v>
      </c>
      <c r="H86" s="30">
        <v>31.66</v>
      </c>
      <c r="I86" s="30">
        <v>22.754000000000001</v>
      </c>
      <c r="J86" s="100"/>
      <c r="K86" s="103"/>
      <c r="L86" s="101"/>
      <c r="M86" s="101"/>
      <c r="N86" s="100"/>
      <c r="O86" s="32">
        <f t="shared" si="11"/>
        <v>57.869</v>
      </c>
      <c r="P86" s="30">
        <v>57.869</v>
      </c>
      <c r="Q86" s="30">
        <v>44.350999999999999</v>
      </c>
      <c r="R86" s="33"/>
      <c r="S86" s="29">
        <f t="shared" si="23"/>
        <v>1</v>
      </c>
      <c r="T86" s="30">
        <v>1</v>
      </c>
      <c r="U86" s="30"/>
      <c r="V86" s="33"/>
    </row>
    <row r="87" spans="1:22" x14ac:dyDescent="0.2">
      <c r="A87" s="98">
        <f t="shared" si="19"/>
        <v>79</v>
      </c>
      <c r="B87" s="28" t="s">
        <v>122</v>
      </c>
      <c r="C87" s="32">
        <f t="shared" si="21"/>
        <v>227.31699999999998</v>
      </c>
      <c r="D87" s="30">
        <f t="shared" si="21"/>
        <v>227.31699999999998</v>
      </c>
      <c r="E87" s="30">
        <f t="shared" si="21"/>
        <v>146.53799999999998</v>
      </c>
      <c r="F87" s="31"/>
      <c r="G87" s="32">
        <f t="shared" si="22"/>
        <v>159.31399999999999</v>
      </c>
      <c r="H87" s="30">
        <v>159.31399999999999</v>
      </c>
      <c r="I87" s="30">
        <v>103.696</v>
      </c>
      <c r="J87" s="100"/>
      <c r="K87" s="103"/>
      <c r="L87" s="101"/>
      <c r="M87" s="101"/>
      <c r="N87" s="100"/>
      <c r="O87" s="32">
        <f t="shared" si="11"/>
        <v>56.302999999999997</v>
      </c>
      <c r="P87" s="30">
        <v>56.302999999999997</v>
      </c>
      <c r="Q87" s="30">
        <v>41.646000000000001</v>
      </c>
      <c r="R87" s="33"/>
      <c r="S87" s="29">
        <f t="shared" si="23"/>
        <v>11.7</v>
      </c>
      <c r="T87" s="30">
        <v>11.7</v>
      </c>
      <c r="U87" s="30">
        <v>1.196</v>
      </c>
      <c r="V87" s="33"/>
    </row>
    <row r="88" spans="1:22" x14ac:dyDescent="0.2">
      <c r="A88" s="98">
        <v>80</v>
      </c>
      <c r="B88" s="28" t="s">
        <v>166</v>
      </c>
      <c r="C88" s="39">
        <f t="shared" si="21"/>
        <v>67.899000000000001</v>
      </c>
      <c r="D88" s="30">
        <f t="shared" si="21"/>
        <v>67.899000000000001</v>
      </c>
      <c r="E88" s="29">
        <f t="shared" si="21"/>
        <v>43.929000000000002</v>
      </c>
      <c r="F88" s="31"/>
      <c r="G88" s="32">
        <f t="shared" si="22"/>
        <v>40.21</v>
      </c>
      <c r="H88" s="30">
        <v>40.21</v>
      </c>
      <c r="I88" s="30">
        <v>25.751000000000001</v>
      </c>
      <c r="J88" s="100"/>
      <c r="K88" s="103"/>
      <c r="L88" s="101"/>
      <c r="M88" s="101"/>
      <c r="N88" s="100"/>
      <c r="O88" s="32">
        <f t="shared" si="11"/>
        <v>24.588999999999999</v>
      </c>
      <c r="P88" s="30">
        <v>24.588999999999999</v>
      </c>
      <c r="Q88" s="30">
        <v>18.178000000000001</v>
      </c>
      <c r="R88" s="33"/>
      <c r="S88" s="29">
        <f t="shared" si="23"/>
        <v>3.1</v>
      </c>
      <c r="T88" s="30">
        <v>3.1</v>
      </c>
      <c r="U88" s="30"/>
      <c r="V88" s="33"/>
    </row>
    <row r="89" spans="1:22" x14ac:dyDescent="0.2">
      <c r="A89" s="98">
        <v>81</v>
      </c>
      <c r="B89" s="58" t="s">
        <v>6</v>
      </c>
      <c r="C89" s="32">
        <f t="shared" si="20"/>
        <v>14.457000000000001</v>
      </c>
      <c r="D89" s="30">
        <f t="shared" si="20"/>
        <v>14.457000000000001</v>
      </c>
      <c r="E89" s="30">
        <f t="shared" si="20"/>
        <v>11.08</v>
      </c>
      <c r="F89" s="31">
        <f>+J89+N89+R89+V89</f>
        <v>0</v>
      </c>
      <c r="G89" s="32">
        <f t="shared" ref="G89:G171" si="24">H89+J89</f>
        <v>0</v>
      </c>
      <c r="H89" s="30"/>
      <c r="I89" s="30"/>
      <c r="J89" s="33"/>
      <c r="K89" s="103"/>
      <c r="L89" s="101"/>
      <c r="M89" s="101"/>
      <c r="N89" s="100"/>
      <c r="O89" s="32">
        <f t="shared" si="11"/>
        <v>14.457000000000001</v>
      </c>
      <c r="P89" s="30">
        <v>14.457000000000001</v>
      </c>
      <c r="Q89" s="30">
        <v>11.08</v>
      </c>
      <c r="R89" s="33"/>
      <c r="S89" s="29">
        <f t="shared" si="23"/>
        <v>0</v>
      </c>
      <c r="T89" s="30"/>
      <c r="U89" s="30"/>
      <c r="V89" s="33"/>
    </row>
    <row r="90" spans="1:22" x14ac:dyDescent="0.2">
      <c r="A90" s="98">
        <v>82</v>
      </c>
      <c r="B90" s="43" t="s">
        <v>167</v>
      </c>
      <c r="C90" s="22">
        <f t="shared" si="20"/>
        <v>0</v>
      </c>
      <c r="D90" s="25">
        <f t="shared" si="20"/>
        <v>0</v>
      </c>
      <c r="E90" s="25"/>
      <c r="F90" s="31"/>
      <c r="G90" s="22">
        <f t="shared" si="24"/>
        <v>0</v>
      </c>
      <c r="H90" s="25"/>
      <c r="I90" s="30"/>
      <c r="J90" s="33"/>
      <c r="K90" s="103"/>
      <c r="L90" s="101"/>
      <c r="M90" s="101"/>
      <c r="N90" s="100"/>
      <c r="O90" s="32"/>
      <c r="P90" s="30"/>
      <c r="Q90" s="30"/>
      <c r="R90" s="33"/>
      <c r="S90" s="29"/>
      <c r="T90" s="30"/>
      <c r="U90" s="30"/>
      <c r="V90" s="33"/>
    </row>
    <row r="91" spans="1:22" x14ac:dyDescent="0.2">
      <c r="A91" s="98">
        <v>83</v>
      </c>
      <c r="B91" s="28" t="s">
        <v>8</v>
      </c>
      <c r="C91" s="32">
        <f t="shared" si="20"/>
        <v>0</v>
      </c>
      <c r="D91" s="30">
        <f t="shared" si="20"/>
        <v>0</v>
      </c>
      <c r="E91" s="30">
        <f t="shared" si="20"/>
        <v>0</v>
      </c>
      <c r="F91" s="31"/>
      <c r="G91" s="32">
        <f t="shared" si="24"/>
        <v>0</v>
      </c>
      <c r="H91" s="30"/>
      <c r="I91" s="30"/>
      <c r="J91" s="35"/>
      <c r="K91" s="103"/>
      <c r="L91" s="101"/>
      <c r="M91" s="101"/>
      <c r="N91" s="100"/>
      <c r="O91" s="32"/>
      <c r="P91" s="30"/>
      <c r="Q91" s="30"/>
      <c r="R91" s="33"/>
      <c r="S91" s="29"/>
      <c r="T91" s="30"/>
      <c r="U91" s="30"/>
      <c r="V91" s="33"/>
    </row>
    <row r="92" spans="1:22" x14ac:dyDescent="0.2">
      <c r="A92" s="98">
        <v>84</v>
      </c>
      <c r="B92" s="28" t="s">
        <v>9</v>
      </c>
      <c r="C92" s="32">
        <f t="shared" si="20"/>
        <v>0</v>
      </c>
      <c r="D92" s="30">
        <f t="shared" si="20"/>
        <v>0</v>
      </c>
      <c r="E92" s="30">
        <f t="shared" si="20"/>
        <v>0</v>
      </c>
      <c r="F92" s="31"/>
      <c r="G92" s="32">
        <f t="shared" si="24"/>
        <v>0</v>
      </c>
      <c r="H92" s="30"/>
      <c r="I92" s="30"/>
      <c r="J92" s="35"/>
      <c r="K92" s="103"/>
      <c r="L92" s="101"/>
      <c r="M92" s="101"/>
      <c r="N92" s="100"/>
      <c r="O92" s="32"/>
      <c r="P92" s="30"/>
      <c r="Q92" s="30"/>
      <c r="R92" s="33"/>
      <c r="S92" s="29"/>
      <c r="T92" s="30"/>
      <c r="U92" s="30"/>
      <c r="V92" s="33"/>
    </row>
    <row r="93" spans="1:22" x14ac:dyDescent="0.2">
      <c r="A93" s="98">
        <v>85</v>
      </c>
      <c r="B93" s="28" t="s">
        <v>10</v>
      </c>
      <c r="C93" s="32">
        <f t="shared" si="20"/>
        <v>0</v>
      </c>
      <c r="D93" s="30">
        <f t="shared" si="20"/>
        <v>0</v>
      </c>
      <c r="E93" s="30">
        <f t="shared" si="20"/>
        <v>0</v>
      </c>
      <c r="F93" s="31"/>
      <c r="G93" s="32">
        <f t="shared" si="24"/>
        <v>0</v>
      </c>
      <c r="H93" s="30"/>
      <c r="I93" s="30"/>
      <c r="J93" s="33"/>
      <c r="K93" s="103"/>
      <c r="L93" s="101"/>
      <c r="M93" s="101"/>
      <c r="N93" s="100"/>
      <c r="O93" s="32"/>
      <c r="P93" s="30"/>
      <c r="Q93" s="30"/>
      <c r="R93" s="33"/>
      <c r="S93" s="107"/>
      <c r="T93" s="25"/>
      <c r="U93" s="25"/>
      <c r="V93" s="35"/>
    </row>
    <row r="94" spans="1:22" x14ac:dyDescent="0.2">
      <c r="A94" s="98">
        <f t="shared" si="19"/>
        <v>86</v>
      </c>
      <c r="B94" s="28" t="s">
        <v>11</v>
      </c>
      <c r="C94" s="32">
        <f t="shared" si="20"/>
        <v>0</v>
      </c>
      <c r="D94" s="30">
        <f t="shared" si="20"/>
        <v>0</v>
      </c>
      <c r="E94" s="30">
        <f t="shared" si="20"/>
        <v>0</v>
      </c>
      <c r="F94" s="31"/>
      <c r="G94" s="32">
        <f t="shared" si="24"/>
        <v>0</v>
      </c>
      <c r="H94" s="30"/>
      <c r="I94" s="30"/>
      <c r="J94" s="35"/>
      <c r="K94" s="103"/>
      <c r="L94" s="101"/>
      <c r="M94" s="101"/>
      <c r="N94" s="100"/>
      <c r="O94" s="32"/>
      <c r="P94" s="30"/>
      <c r="Q94" s="30"/>
      <c r="R94" s="33"/>
      <c r="S94" s="107"/>
      <c r="T94" s="25"/>
      <c r="U94" s="25"/>
      <c r="V94" s="35"/>
    </row>
    <row r="95" spans="1:22" x14ac:dyDescent="0.2">
      <c r="A95" s="98">
        <f t="shared" si="19"/>
        <v>87</v>
      </c>
      <c r="B95" s="28" t="s">
        <v>12</v>
      </c>
      <c r="C95" s="32">
        <f t="shared" si="20"/>
        <v>0</v>
      </c>
      <c r="D95" s="30">
        <f t="shared" si="20"/>
        <v>0</v>
      </c>
      <c r="E95" s="30">
        <f t="shared" si="20"/>
        <v>0</v>
      </c>
      <c r="F95" s="31"/>
      <c r="G95" s="32">
        <f t="shared" si="24"/>
        <v>0</v>
      </c>
      <c r="H95" s="30"/>
      <c r="I95" s="30"/>
      <c r="J95" s="35"/>
      <c r="K95" s="103"/>
      <c r="L95" s="101"/>
      <c r="M95" s="101"/>
      <c r="N95" s="100"/>
      <c r="O95" s="32"/>
      <c r="P95" s="30"/>
      <c r="Q95" s="30"/>
      <c r="R95" s="33"/>
      <c r="S95" s="107"/>
      <c r="T95" s="25"/>
      <c r="U95" s="25"/>
      <c r="V95" s="35"/>
    </row>
    <row r="96" spans="1:22" x14ac:dyDescent="0.2">
      <c r="A96" s="98">
        <f t="shared" si="19"/>
        <v>88</v>
      </c>
      <c r="B96" s="28" t="s">
        <v>13</v>
      </c>
      <c r="C96" s="32">
        <f t="shared" si="20"/>
        <v>0</v>
      </c>
      <c r="D96" s="30">
        <f t="shared" si="20"/>
        <v>0</v>
      </c>
      <c r="E96" s="30">
        <f t="shared" si="20"/>
        <v>0</v>
      </c>
      <c r="F96" s="31"/>
      <c r="G96" s="32">
        <f t="shared" si="24"/>
        <v>0</v>
      </c>
      <c r="H96" s="30"/>
      <c r="I96" s="30"/>
      <c r="J96" s="35"/>
      <c r="K96" s="103"/>
      <c r="L96" s="101"/>
      <c r="M96" s="101"/>
      <c r="N96" s="100"/>
      <c r="O96" s="32"/>
      <c r="P96" s="30"/>
      <c r="Q96" s="30"/>
      <c r="R96" s="33"/>
      <c r="S96" s="107"/>
      <c r="T96" s="25"/>
      <c r="U96" s="25"/>
      <c r="V96" s="35"/>
    </row>
    <row r="97" spans="1:22" x14ac:dyDescent="0.2">
      <c r="A97" s="98">
        <v>89</v>
      </c>
      <c r="B97" s="28" t="s">
        <v>15</v>
      </c>
      <c r="C97" s="32">
        <f>G97+K97+O97+S97</f>
        <v>0</v>
      </c>
      <c r="D97" s="30">
        <f t="shared" si="20"/>
        <v>0</v>
      </c>
      <c r="E97" s="30"/>
      <c r="F97" s="31"/>
      <c r="G97" s="32">
        <f>H97+J97</f>
        <v>0</v>
      </c>
      <c r="H97" s="30"/>
      <c r="I97" s="30"/>
      <c r="J97" s="35"/>
      <c r="K97" s="103"/>
      <c r="L97" s="101"/>
      <c r="M97" s="101"/>
      <c r="N97" s="100"/>
      <c r="O97" s="32"/>
      <c r="P97" s="30"/>
      <c r="Q97" s="30"/>
      <c r="R97" s="33"/>
      <c r="S97" s="107"/>
      <c r="T97" s="25"/>
      <c r="U97" s="25"/>
      <c r="V97" s="35"/>
    </row>
    <row r="98" spans="1:22" ht="13.5" thickBot="1" x14ac:dyDescent="0.25">
      <c r="A98" s="127">
        <f t="shared" si="19"/>
        <v>90</v>
      </c>
      <c r="B98" s="46" t="s">
        <v>34</v>
      </c>
      <c r="C98" s="50">
        <f>G98+K98+O98+S98</f>
        <v>0</v>
      </c>
      <c r="D98" s="48">
        <f t="shared" si="20"/>
        <v>0</v>
      </c>
      <c r="E98" s="48"/>
      <c r="F98" s="49"/>
      <c r="G98" s="50">
        <f>H98+J98</f>
        <v>0</v>
      </c>
      <c r="H98" s="48"/>
      <c r="I98" s="48"/>
      <c r="J98" s="55"/>
      <c r="K98" s="128"/>
      <c r="L98" s="129"/>
      <c r="M98" s="129"/>
      <c r="N98" s="130"/>
      <c r="O98" s="61"/>
      <c r="P98" s="60"/>
      <c r="Q98" s="60"/>
      <c r="R98" s="63"/>
      <c r="S98" s="131"/>
      <c r="T98" s="132"/>
      <c r="U98" s="132"/>
      <c r="V98" s="62"/>
    </row>
    <row r="99" spans="1:22" ht="45.75" thickBot="1" x14ac:dyDescent="0.3">
      <c r="A99" s="78">
        <f t="shared" si="19"/>
        <v>91</v>
      </c>
      <c r="B99" s="79" t="s">
        <v>168</v>
      </c>
      <c r="C99" s="133">
        <f>G99+K99+O99+S99</f>
        <v>65.314999999999998</v>
      </c>
      <c r="D99" s="134">
        <f t="shared" si="20"/>
        <v>65.314999999999998</v>
      </c>
      <c r="E99" s="67">
        <f t="shared" si="20"/>
        <v>37.926000000000002</v>
      </c>
      <c r="F99" s="72">
        <f t="shared" si="20"/>
        <v>0</v>
      </c>
      <c r="G99" s="67">
        <f>G100+G111+G114+G117+G118+SUM(G122:G133)+G135+G138+G139</f>
        <v>60.914999999999999</v>
      </c>
      <c r="H99" s="67">
        <f>H100+H111+H114+H117+H118+SUM(H122:H133)+H135+H138+H139</f>
        <v>60.914999999999999</v>
      </c>
      <c r="I99" s="67">
        <f>I100+I111+I114+SUM(I117:I133)+I135+I138+I139</f>
        <v>37.926000000000002</v>
      </c>
      <c r="J99" s="67"/>
      <c r="K99" s="135"/>
      <c r="L99" s="136"/>
      <c r="M99" s="136"/>
      <c r="N99" s="114"/>
      <c r="O99" s="135"/>
      <c r="P99" s="136"/>
      <c r="Q99" s="136"/>
      <c r="R99" s="114"/>
      <c r="S99" s="73">
        <f>S100+SUM(S111:S133)+S135+S138+S139</f>
        <v>4.4000000000000004</v>
      </c>
      <c r="T99" s="134">
        <f>SUM(T111:T139)</f>
        <v>4.4000000000000004</v>
      </c>
      <c r="U99" s="67">
        <f>SUM(U111:U138)</f>
        <v>0</v>
      </c>
      <c r="V99" s="72">
        <f>SUM(V111:V138)</f>
        <v>0</v>
      </c>
    </row>
    <row r="100" spans="1:22" ht="25.5" x14ac:dyDescent="0.2">
      <c r="A100" s="83">
        <f t="shared" si="19"/>
        <v>92</v>
      </c>
      <c r="B100" s="137" t="s">
        <v>169</v>
      </c>
      <c r="C100" s="95">
        <f t="shared" si="20"/>
        <v>0</v>
      </c>
      <c r="D100" s="90">
        <f t="shared" si="20"/>
        <v>0</v>
      </c>
      <c r="E100" s="90"/>
      <c r="F100" s="94"/>
      <c r="G100" s="138">
        <f>SUM(G101:G110)-G104-G105</f>
        <v>0</v>
      </c>
      <c r="H100" s="118">
        <f>SUM(H101:H110)-H104-H105</f>
        <v>0</v>
      </c>
      <c r="I100" s="118"/>
      <c r="J100" s="119"/>
      <c r="K100" s="139"/>
      <c r="L100" s="124"/>
      <c r="M100" s="124"/>
      <c r="N100" s="120"/>
      <c r="O100" s="139"/>
      <c r="P100" s="124"/>
      <c r="Q100" s="124"/>
      <c r="R100" s="120"/>
      <c r="S100" s="139"/>
      <c r="T100" s="124"/>
      <c r="U100" s="124"/>
      <c r="V100" s="120"/>
    </row>
    <row r="101" spans="1:22" x14ac:dyDescent="0.2">
      <c r="A101" s="98">
        <f t="shared" si="19"/>
        <v>93</v>
      </c>
      <c r="B101" s="44" t="s">
        <v>170</v>
      </c>
      <c r="C101" s="22">
        <f t="shared" si="20"/>
        <v>0</v>
      </c>
      <c r="D101" s="101">
        <f t="shared" si="20"/>
        <v>0</v>
      </c>
      <c r="E101" s="101"/>
      <c r="F101" s="102"/>
      <c r="G101" s="103">
        <f t="shared" si="24"/>
        <v>0</v>
      </c>
      <c r="H101" s="101"/>
      <c r="I101" s="101"/>
      <c r="J101" s="100"/>
      <c r="K101" s="103"/>
      <c r="L101" s="101"/>
      <c r="M101" s="101"/>
      <c r="N101" s="100"/>
      <c r="O101" s="103"/>
      <c r="P101" s="101"/>
      <c r="Q101" s="101"/>
      <c r="R101" s="100"/>
      <c r="S101" s="103"/>
      <c r="T101" s="101"/>
      <c r="U101" s="101"/>
      <c r="V101" s="100"/>
    </row>
    <row r="102" spans="1:22" x14ac:dyDescent="0.2">
      <c r="A102" s="98">
        <f t="shared" si="19"/>
        <v>94</v>
      </c>
      <c r="B102" s="44" t="s">
        <v>171</v>
      </c>
      <c r="C102" s="22">
        <f t="shared" si="20"/>
        <v>0</v>
      </c>
      <c r="D102" s="101">
        <f t="shared" si="20"/>
        <v>0</v>
      </c>
      <c r="E102" s="101"/>
      <c r="F102" s="102"/>
      <c r="G102" s="103">
        <f t="shared" si="24"/>
        <v>0</v>
      </c>
      <c r="H102" s="101"/>
      <c r="I102" s="101"/>
      <c r="J102" s="100"/>
      <c r="K102" s="103"/>
      <c r="L102" s="101"/>
      <c r="M102" s="101"/>
      <c r="N102" s="100"/>
      <c r="O102" s="103"/>
      <c r="P102" s="101"/>
      <c r="Q102" s="101"/>
      <c r="R102" s="100"/>
      <c r="S102" s="103"/>
      <c r="T102" s="101"/>
      <c r="U102" s="101"/>
      <c r="V102" s="100"/>
    </row>
    <row r="103" spans="1:22" x14ac:dyDescent="0.2">
      <c r="A103" s="98">
        <v>95</v>
      </c>
      <c r="B103" s="126" t="s">
        <v>172</v>
      </c>
      <c r="C103" s="22">
        <f t="shared" si="20"/>
        <v>0</v>
      </c>
      <c r="D103" s="101">
        <f t="shared" si="20"/>
        <v>0</v>
      </c>
      <c r="E103" s="101"/>
      <c r="F103" s="102"/>
      <c r="G103" s="103">
        <f t="shared" si="24"/>
        <v>0</v>
      </c>
      <c r="H103" s="101"/>
      <c r="I103" s="101"/>
      <c r="J103" s="100"/>
      <c r="K103" s="103"/>
      <c r="L103" s="101"/>
      <c r="M103" s="101"/>
      <c r="N103" s="100"/>
      <c r="O103" s="103"/>
      <c r="P103" s="101"/>
      <c r="Q103" s="101"/>
      <c r="R103" s="100"/>
      <c r="S103" s="103"/>
      <c r="T103" s="101"/>
      <c r="U103" s="101"/>
      <c r="V103" s="100"/>
    </row>
    <row r="104" spans="1:22" x14ac:dyDescent="0.2">
      <c r="A104" s="98">
        <f t="shared" si="19"/>
        <v>96</v>
      </c>
      <c r="B104" s="126" t="s">
        <v>173</v>
      </c>
      <c r="C104" s="22">
        <f t="shared" si="20"/>
        <v>0</v>
      </c>
      <c r="D104" s="101">
        <f t="shared" si="20"/>
        <v>0</v>
      </c>
      <c r="E104" s="101"/>
      <c r="F104" s="102"/>
      <c r="G104" s="103">
        <f t="shared" si="24"/>
        <v>0</v>
      </c>
      <c r="H104" s="101"/>
      <c r="I104" s="101"/>
      <c r="J104" s="100"/>
      <c r="K104" s="103"/>
      <c r="L104" s="101"/>
      <c r="M104" s="101"/>
      <c r="N104" s="100"/>
      <c r="O104" s="103"/>
      <c r="P104" s="101"/>
      <c r="Q104" s="101"/>
      <c r="R104" s="100"/>
      <c r="S104" s="103"/>
      <c r="T104" s="101"/>
      <c r="U104" s="101"/>
      <c r="V104" s="100"/>
    </row>
    <row r="105" spans="1:22" x14ac:dyDescent="0.2">
      <c r="A105" s="98">
        <v>97</v>
      </c>
      <c r="B105" s="126" t="s">
        <v>174</v>
      </c>
      <c r="C105" s="22">
        <f t="shared" si="20"/>
        <v>0</v>
      </c>
      <c r="D105" s="101">
        <f t="shared" si="20"/>
        <v>0</v>
      </c>
      <c r="E105" s="101"/>
      <c r="F105" s="102"/>
      <c r="G105" s="103">
        <f t="shared" si="24"/>
        <v>0</v>
      </c>
      <c r="H105" s="101"/>
      <c r="I105" s="101"/>
      <c r="J105" s="100"/>
      <c r="K105" s="103"/>
      <c r="L105" s="101"/>
      <c r="M105" s="101"/>
      <c r="N105" s="100"/>
      <c r="O105" s="103"/>
      <c r="P105" s="101"/>
      <c r="Q105" s="101"/>
      <c r="R105" s="100"/>
      <c r="S105" s="103"/>
      <c r="T105" s="101"/>
      <c r="U105" s="101"/>
      <c r="V105" s="100"/>
    </row>
    <row r="106" spans="1:22" x14ac:dyDescent="0.2">
      <c r="A106" s="98">
        <v>98</v>
      </c>
      <c r="B106" s="44" t="s">
        <v>175</v>
      </c>
      <c r="C106" s="22">
        <f t="shared" si="20"/>
        <v>0</v>
      </c>
      <c r="D106" s="101">
        <f t="shared" si="20"/>
        <v>0</v>
      </c>
      <c r="E106" s="101"/>
      <c r="F106" s="102"/>
      <c r="G106" s="103">
        <f t="shared" si="24"/>
        <v>0</v>
      </c>
      <c r="H106" s="101"/>
      <c r="I106" s="101"/>
      <c r="J106" s="100"/>
      <c r="K106" s="103"/>
      <c r="L106" s="101"/>
      <c r="M106" s="101"/>
      <c r="N106" s="100"/>
      <c r="O106" s="103"/>
      <c r="P106" s="101"/>
      <c r="Q106" s="101"/>
      <c r="R106" s="100"/>
      <c r="S106" s="103"/>
      <c r="T106" s="101"/>
      <c r="U106" s="101"/>
      <c r="V106" s="100"/>
    </row>
    <row r="107" spans="1:22" x14ac:dyDescent="0.2">
      <c r="A107" s="98">
        <v>99</v>
      </c>
      <c r="B107" s="44" t="s">
        <v>176</v>
      </c>
      <c r="C107" s="22">
        <f t="shared" si="20"/>
        <v>0</v>
      </c>
      <c r="D107" s="101">
        <f t="shared" si="20"/>
        <v>0</v>
      </c>
      <c r="E107" s="101"/>
      <c r="F107" s="102"/>
      <c r="G107" s="103">
        <f t="shared" si="24"/>
        <v>0</v>
      </c>
      <c r="H107" s="101"/>
      <c r="I107" s="101"/>
      <c r="J107" s="100"/>
      <c r="K107" s="103"/>
      <c r="L107" s="101"/>
      <c r="M107" s="101"/>
      <c r="N107" s="100"/>
      <c r="O107" s="103"/>
      <c r="P107" s="101"/>
      <c r="Q107" s="101"/>
      <c r="R107" s="100"/>
      <c r="S107" s="103"/>
      <c r="T107" s="101"/>
      <c r="U107" s="101"/>
      <c r="V107" s="100"/>
    </row>
    <row r="108" spans="1:22" x14ac:dyDescent="0.2">
      <c r="A108" s="98">
        <v>100</v>
      </c>
      <c r="B108" s="44" t="s">
        <v>177</v>
      </c>
      <c r="C108" s="22">
        <f t="shared" si="20"/>
        <v>0</v>
      </c>
      <c r="D108" s="101">
        <f t="shared" si="20"/>
        <v>0</v>
      </c>
      <c r="E108" s="101"/>
      <c r="F108" s="102"/>
      <c r="G108" s="103">
        <f t="shared" si="24"/>
        <v>0</v>
      </c>
      <c r="H108" s="101"/>
      <c r="I108" s="101"/>
      <c r="J108" s="100"/>
      <c r="K108" s="103"/>
      <c r="L108" s="101"/>
      <c r="M108" s="101"/>
      <c r="N108" s="100"/>
      <c r="O108" s="103"/>
      <c r="P108" s="101"/>
      <c r="Q108" s="101"/>
      <c r="R108" s="100"/>
      <c r="S108" s="103"/>
      <c r="T108" s="101"/>
      <c r="U108" s="101"/>
      <c r="V108" s="100"/>
    </row>
    <row r="109" spans="1:22" x14ac:dyDescent="0.2">
      <c r="A109" s="98">
        <v>101</v>
      </c>
      <c r="B109" s="44" t="s">
        <v>178</v>
      </c>
      <c r="C109" s="22">
        <f t="shared" si="20"/>
        <v>0</v>
      </c>
      <c r="D109" s="101">
        <f t="shared" si="20"/>
        <v>0</v>
      </c>
      <c r="E109" s="101"/>
      <c r="F109" s="102"/>
      <c r="G109" s="103">
        <f t="shared" si="24"/>
        <v>0</v>
      </c>
      <c r="H109" s="101"/>
      <c r="I109" s="101"/>
      <c r="J109" s="100"/>
      <c r="K109" s="103"/>
      <c r="L109" s="101"/>
      <c r="M109" s="101"/>
      <c r="N109" s="100"/>
      <c r="O109" s="103"/>
      <c r="P109" s="101"/>
      <c r="Q109" s="101"/>
      <c r="R109" s="100"/>
      <c r="S109" s="103"/>
      <c r="T109" s="101"/>
      <c r="U109" s="101"/>
      <c r="V109" s="100"/>
    </row>
    <row r="110" spans="1:22" x14ac:dyDescent="0.2">
      <c r="A110" s="98">
        <v>102</v>
      </c>
      <c r="B110" s="44" t="s">
        <v>179</v>
      </c>
      <c r="C110" s="22">
        <f t="shared" si="20"/>
        <v>0</v>
      </c>
      <c r="D110" s="101">
        <f t="shared" si="20"/>
        <v>0</v>
      </c>
      <c r="E110" s="101"/>
      <c r="F110" s="102"/>
      <c r="G110" s="103">
        <f t="shared" si="24"/>
        <v>0</v>
      </c>
      <c r="H110" s="101"/>
      <c r="I110" s="101"/>
      <c r="J110" s="100"/>
      <c r="K110" s="103"/>
      <c r="L110" s="101"/>
      <c r="M110" s="101"/>
      <c r="N110" s="100"/>
      <c r="O110" s="103"/>
      <c r="P110" s="101"/>
      <c r="Q110" s="101"/>
      <c r="R110" s="100"/>
      <c r="S110" s="103"/>
      <c r="T110" s="101"/>
      <c r="U110" s="101"/>
      <c r="V110" s="100"/>
    </row>
    <row r="111" spans="1:22" x14ac:dyDescent="0.2">
      <c r="A111" s="98">
        <v>103</v>
      </c>
      <c r="B111" s="28" t="s">
        <v>4</v>
      </c>
      <c r="C111" s="42">
        <f t="shared" si="20"/>
        <v>0</v>
      </c>
      <c r="D111" s="140">
        <f t="shared" si="20"/>
        <v>0</v>
      </c>
      <c r="E111" s="30">
        <f t="shared" si="20"/>
        <v>0</v>
      </c>
      <c r="F111" s="31">
        <f t="shared" si="20"/>
        <v>0</v>
      </c>
      <c r="G111" s="32">
        <f t="shared" si="24"/>
        <v>0</v>
      </c>
      <c r="H111" s="30"/>
      <c r="I111" s="30"/>
      <c r="J111" s="33"/>
      <c r="K111" s="103"/>
      <c r="L111" s="101"/>
      <c r="M111" s="101"/>
      <c r="N111" s="100"/>
      <c r="O111" s="103"/>
      <c r="P111" s="101"/>
      <c r="Q111" s="101"/>
      <c r="R111" s="100"/>
      <c r="S111" s="42">
        <f>T111+V111</f>
        <v>0</v>
      </c>
      <c r="T111" s="140"/>
      <c r="U111" s="30"/>
      <c r="V111" s="33"/>
    </row>
    <row r="112" spans="1:22" x14ac:dyDescent="0.2">
      <c r="A112" s="98">
        <v>104</v>
      </c>
      <c r="B112" s="44" t="s">
        <v>180</v>
      </c>
      <c r="C112" s="141">
        <f t="shared" si="20"/>
        <v>0</v>
      </c>
      <c r="D112" s="142">
        <f t="shared" si="20"/>
        <v>0</v>
      </c>
      <c r="E112" s="25"/>
      <c r="F112" s="34"/>
      <c r="G112" s="22">
        <f t="shared" si="24"/>
        <v>0</v>
      </c>
      <c r="H112" s="25"/>
      <c r="I112" s="30"/>
      <c r="J112" s="33"/>
      <c r="K112" s="103"/>
      <c r="L112" s="101"/>
      <c r="M112" s="101"/>
      <c r="N112" s="100"/>
      <c r="O112" s="103"/>
      <c r="P112" s="101"/>
      <c r="Q112" s="101"/>
      <c r="R112" s="100"/>
      <c r="S112" s="42"/>
      <c r="T112" s="140"/>
      <c r="U112" s="30"/>
      <c r="V112" s="33"/>
    </row>
    <row r="113" spans="1:22" x14ac:dyDescent="0.2">
      <c r="A113" s="98">
        <v>105</v>
      </c>
      <c r="B113" s="44" t="s">
        <v>181</v>
      </c>
      <c r="C113" s="141">
        <f t="shared" si="20"/>
        <v>0</v>
      </c>
      <c r="D113" s="142">
        <f t="shared" si="20"/>
        <v>0</v>
      </c>
      <c r="E113" s="25"/>
      <c r="F113" s="34"/>
      <c r="G113" s="22">
        <f t="shared" si="24"/>
        <v>0</v>
      </c>
      <c r="H113" s="25"/>
      <c r="I113" s="30"/>
      <c r="J113" s="33"/>
      <c r="K113" s="103"/>
      <c r="L113" s="101"/>
      <c r="M113" s="101"/>
      <c r="N113" s="100"/>
      <c r="O113" s="103"/>
      <c r="P113" s="101"/>
      <c r="Q113" s="101"/>
      <c r="R113" s="100"/>
      <c r="S113" s="42"/>
      <c r="T113" s="140"/>
      <c r="U113" s="30"/>
      <c r="V113" s="33"/>
    </row>
    <row r="114" spans="1:22" x14ac:dyDescent="0.2">
      <c r="A114" s="98">
        <v>106</v>
      </c>
      <c r="B114" s="28" t="s">
        <v>5</v>
      </c>
      <c r="C114" s="42">
        <f t="shared" si="20"/>
        <v>0</v>
      </c>
      <c r="D114" s="140">
        <f t="shared" si="20"/>
        <v>0</v>
      </c>
      <c r="E114" s="30">
        <f t="shared" si="20"/>
        <v>0</v>
      </c>
      <c r="F114" s="31">
        <f t="shared" si="20"/>
        <v>0</v>
      </c>
      <c r="G114" s="32">
        <f t="shared" si="24"/>
        <v>0</v>
      </c>
      <c r="H114" s="30"/>
      <c r="I114" s="30"/>
      <c r="J114" s="100"/>
      <c r="K114" s="103"/>
      <c r="L114" s="101"/>
      <c r="M114" s="101"/>
      <c r="N114" s="100"/>
      <c r="O114" s="103"/>
      <c r="P114" s="101"/>
      <c r="Q114" s="101"/>
      <c r="R114" s="100"/>
      <c r="S114" s="42">
        <f>T114+V114</f>
        <v>0</v>
      </c>
      <c r="T114" s="140"/>
      <c r="U114" s="30"/>
      <c r="V114" s="33"/>
    </row>
    <row r="115" spans="1:22" x14ac:dyDescent="0.2">
      <c r="A115" s="98">
        <v>107</v>
      </c>
      <c r="B115" s="143" t="s">
        <v>101</v>
      </c>
      <c r="C115" s="22">
        <f t="shared" si="20"/>
        <v>0</v>
      </c>
      <c r="D115" s="25">
        <f t="shared" si="20"/>
        <v>0</v>
      </c>
      <c r="E115" s="25"/>
      <c r="F115" s="34"/>
      <c r="G115" s="22">
        <f t="shared" si="24"/>
        <v>0</v>
      </c>
      <c r="H115" s="25"/>
      <c r="I115" s="30"/>
      <c r="J115" s="100"/>
      <c r="K115" s="103"/>
      <c r="L115" s="101"/>
      <c r="M115" s="101"/>
      <c r="N115" s="100"/>
      <c r="O115" s="103"/>
      <c r="P115" s="101"/>
      <c r="Q115" s="101"/>
      <c r="R115" s="100"/>
      <c r="S115" s="32"/>
      <c r="T115" s="30"/>
      <c r="U115" s="30"/>
      <c r="V115" s="33"/>
    </row>
    <row r="116" spans="1:22" x14ac:dyDescent="0.2">
      <c r="A116" s="98">
        <v>108</v>
      </c>
      <c r="B116" s="143" t="s">
        <v>102</v>
      </c>
      <c r="C116" s="22">
        <f t="shared" si="20"/>
        <v>0</v>
      </c>
      <c r="D116" s="25">
        <f t="shared" si="20"/>
        <v>0</v>
      </c>
      <c r="E116" s="25"/>
      <c r="F116" s="34"/>
      <c r="G116" s="22">
        <f t="shared" si="24"/>
        <v>0</v>
      </c>
      <c r="H116" s="25"/>
      <c r="I116" s="30"/>
      <c r="J116" s="100"/>
      <c r="K116" s="103"/>
      <c r="L116" s="101"/>
      <c r="M116" s="101"/>
      <c r="N116" s="100"/>
      <c r="O116" s="103"/>
      <c r="P116" s="101"/>
      <c r="Q116" s="101"/>
      <c r="R116" s="100"/>
      <c r="S116" s="32"/>
      <c r="T116" s="30"/>
      <c r="U116" s="30"/>
      <c r="V116" s="33"/>
    </row>
    <row r="117" spans="1:22" x14ac:dyDescent="0.2">
      <c r="A117" s="98">
        <v>109</v>
      </c>
      <c r="B117" s="28" t="s">
        <v>182</v>
      </c>
      <c r="C117" s="32">
        <f t="shared" si="20"/>
        <v>0</v>
      </c>
      <c r="D117" s="30">
        <f t="shared" si="20"/>
        <v>0</v>
      </c>
      <c r="E117" s="30">
        <f t="shared" si="20"/>
        <v>0</v>
      </c>
      <c r="F117" s="31"/>
      <c r="G117" s="32">
        <f t="shared" si="24"/>
        <v>0</v>
      </c>
      <c r="H117" s="30"/>
      <c r="I117" s="30"/>
      <c r="J117" s="33"/>
      <c r="K117" s="103"/>
      <c r="L117" s="101"/>
      <c r="M117" s="101"/>
      <c r="N117" s="100"/>
      <c r="O117" s="103"/>
      <c r="P117" s="101"/>
      <c r="Q117" s="101"/>
      <c r="R117" s="100"/>
      <c r="S117" s="32">
        <f>T117+V117</f>
        <v>0</v>
      </c>
      <c r="T117" s="30"/>
      <c r="U117" s="30"/>
      <c r="V117" s="33"/>
    </row>
    <row r="118" spans="1:22" x14ac:dyDescent="0.2">
      <c r="A118" s="98">
        <v>110</v>
      </c>
      <c r="B118" s="58" t="s">
        <v>6</v>
      </c>
      <c r="C118" s="32">
        <f t="shared" si="20"/>
        <v>0</v>
      </c>
      <c r="D118" s="30">
        <f t="shared" si="20"/>
        <v>0</v>
      </c>
      <c r="E118" s="30"/>
      <c r="F118" s="31"/>
      <c r="G118" s="32">
        <f t="shared" si="24"/>
        <v>0</v>
      </c>
      <c r="H118" s="30"/>
      <c r="I118" s="30"/>
      <c r="J118" s="33"/>
      <c r="K118" s="103"/>
      <c r="L118" s="101"/>
      <c r="M118" s="101"/>
      <c r="N118" s="100"/>
      <c r="O118" s="103"/>
      <c r="P118" s="101"/>
      <c r="Q118" s="101"/>
      <c r="R118" s="100"/>
      <c r="S118" s="32"/>
      <c r="T118" s="30"/>
      <c r="U118" s="30"/>
      <c r="V118" s="33"/>
    </row>
    <row r="119" spans="1:22" x14ac:dyDescent="0.2">
      <c r="A119" s="98">
        <v>111</v>
      </c>
      <c r="B119" s="144" t="s">
        <v>183</v>
      </c>
      <c r="C119" s="22">
        <f t="shared" si="20"/>
        <v>0</v>
      </c>
      <c r="D119" s="25">
        <f t="shared" si="20"/>
        <v>0</v>
      </c>
      <c r="E119" s="25"/>
      <c r="F119" s="34"/>
      <c r="G119" s="22">
        <f t="shared" si="24"/>
        <v>0</v>
      </c>
      <c r="H119" s="25"/>
      <c r="I119" s="30"/>
      <c r="J119" s="33"/>
      <c r="K119" s="103"/>
      <c r="L119" s="101"/>
      <c r="M119" s="101"/>
      <c r="N119" s="100"/>
      <c r="O119" s="103"/>
      <c r="P119" s="101"/>
      <c r="Q119" s="101"/>
      <c r="R119" s="100"/>
      <c r="S119" s="32"/>
      <c r="T119" s="30"/>
      <c r="U119" s="30"/>
      <c r="V119" s="33"/>
    </row>
    <row r="120" spans="1:22" x14ac:dyDescent="0.2">
      <c r="A120" s="98">
        <v>112</v>
      </c>
      <c r="B120" s="144" t="s">
        <v>104</v>
      </c>
      <c r="C120" s="22">
        <f t="shared" si="20"/>
        <v>0</v>
      </c>
      <c r="D120" s="25">
        <f t="shared" si="20"/>
        <v>0</v>
      </c>
      <c r="E120" s="25"/>
      <c r="F120" s="34"/>
      <c r="G120" s="22">
        <f t="shared" si="24"/>
        <v>0</v>
      </c>
      <c r="H120" s="25"/>
      <c r="I120" s="30"/>
      <c r="J120" s="33"/>
      <c r="K120" s="103"/>
      <c r="L120" s="101"/>
      <c r="M120" s="101"/>
      <c r="N120" s="100"/>
      <c r="O120" s="103"/>
      <c r="P120" s="101"/>
      <c r="Q120" s="101"/>
      <c r="R120" s="100"/>
      <c r="S120" s="32"/>
      <c r="T120" s="30"/>
      <c r="U120" s="30"/>
      <c r="V120" s="33"/>
    </row>
    <row r="121" spans="1:22" ht="25.5" x14ac:dyDescent="0.2">
      <c r="A121" s="98">
        <v>113</v>
      </c>
      <c r="B121" s="145" t="s">
        <v>105</v>
      </c>
      <c r="C121" s="22">
        <f t="shared" si="20"/>
        <v>0</v>
      </c>
      <c r="D121" s="25">
        <f t="shared" si="20"/>
        <v>0</v>
      </c>
      <c r="E121" s="25"/>
      <c r="F121" s="34"/>
      <c r="G121" s="22">
        <f t="shared" si="24"/>
        <v>0</v>
      </c>
      <c r="H121" s="25"/>
      <c r="I121" s="30"/>
      <c r="J121" s="33"/>
      <c r="K121" s="103"/>
      <c r="L121" s="101"/>
      <c r="M121" s="101"/>
      <c r="N121" s="100"/>
      <c r="O121" s="103"/>
      <c r="P121" s="101"/>
      <c r="Q121" s="101"/>
      <c r="R121" s="100"/>
      <c r="S121" s="32"/>
      <c r="T121" s="30"/>
      <c r="U121" s="30"/>
      <c r="V121" s="33"/>
    </row>
    <row r="122" spans="1:22" ht="25.5" x14ac:dyDescent="0.2">
      <c r="A122" s="98">
        <v>114</v>
      </c>
      <c r="B122" s="38" t="s">
        <v>39</v>
      </c>
      <c r="C122" s="32">
        <f t="shared" si="20"/>
        <v>0</v>
      </c>
      <c r="D122" s="30">
        <f t="shared" si="20"/>
        <v>0</v>
      </c>
      <c r="E122" s="30">
        <f t="shared" si="20"/>
        <v>0</v>
      </c>
      <c r="F122" s="31"/>
      <c r="G122" s="32">
        <f t="shared" si="24"/>
        <v>0</v>
      </c>
      <c r="H122" s="30"/>
      <c r="I122" s="30"/>
      <c r="J122" s="33"/>
      <c r="K122" s="103"/>
      <c r="L122" s="101"/>
      <c r="M122" s="101"/>
      <c r="N122" s="100"/>
      <c r="O122" s="103"/>
      <c r="P122" s="101"/>
      <c r="Q122" s="101"/>
      <c r="R122" s="100"/>
      <c r="S122" s="32">
        <f>T122+V122</f>
        <v>0</v>
      </c>
      <c r="T122" s="30"/>
      <c r="U122" s="30"/>
      <c r="V122" s="33"/>
    </row>
    <row r="123" spans="1:22" x14ac:dyDescent="0.2">
      <c r="A123" s="98">
        <v>115</v>
      </c>
      <c r="B123" s="28" t="s">
        <v>8</v>
      </c>
      <c r="C123" s="32">
        <f t="shared" si="20"/>
        <v>0</v>
      </c>
      <c r="D123" s="30">
        <f t="shared" si="20"/>
        <v>0</v>
      </c>
      <c r="E123" s="30">
        <f t="shared" si="20"/>
        <v>0</v>
      </c>
      <c r="F123" s="31"/>
      <c r="G123" s="32">
        <f t="shared" si="24"/>
        <v>0</v>
      </c>
      <c r="H123" s="30"/>
      <c r="I123" s="30"/>
      <c r="J123" s="35"/>
      <c r="K123" s="103"/>
      <c r="L123" s="101"/>
      <c r="M123" s="101"/>
      <c r="N123" s="100"/>
      <c r="O123" s="103"/>
      <c r="P123" s="101"/>
      <c r="Q123" s="101"/>
      <c r="R123" s="100"/>
      <c r="S123" s="32">
        <f t="shared" ref="S123:S131" si="25">T123+V123</f>
        <v>0</v>
      </c>
      <c r="T123" s="30"/>
      <c r="U123" s="25"/>
      <c r="V123" s="35"/>
    </row>
    <row r="124" spans="1:22" x14ac:dyDescent="0.2">
      <c r="A124" s="98">
        <f t="shared" si="19"/>
        <v>116</v>
      </c>
      <c r="B124" s="28" t="s">
        <v>9</v>
      </c>
      <c r="C124" s="32">
        <f t="shared" si="20"/>
        <v>0</v>
      </c>
      <c r="D124" s="30">
        <f t="shared" si="20"/>
        <v>0</v>
      </c>
      <c r="E124" s="30">
        <f t="shared" si="20"/>
        <v>0</v>
      </c>
      <c r="F124" s="31"/>
      <c r="G124" s="32">
        <f t="shared" si="24"/>
        <v>0</v>
      </c>
      <c r="H124" s="30"/>
      <c r="I124" s="30"/>
      <c r="J124" s="35"/>
      <c r="K124" s="103"/>
      <c r="L124" s="101"/>
      <c r="M124" s="101"/>
      <c r="N124" s="100"/>
      <c r="O124" s="103"/>
      <c r="P124" s="101"/>
      <c r="Q124" s="101"/>
      <c r="R124" s="100"/>
      <c r="S124" s="32">
        <f t="shared" si="25"/>
        <v>0</v>
      </c>
      <c r="T124" s="30"/>
      <c r="U124" s="25"/>
      <c r="V124" s="35"/>
    </row>
    <row r="125" spans="1:22" x14ac:dyDescent="0.2">
      <c r="A125" s="98">
        <f t="shared" si="19"/>
        <v>117</v>
      </c>
      <c r="B125" s="28" t="s">
        <v>10</v>
      </c>
      <c r="C125" s="32">
        <f t="shared" si="20"/>
        <v>0</v>
      </c>
      <c r="D125" s="30">
        <f t="shared" si="20"/>
        <v>0</v>
      </c>
      <c r="E125" s="30">
        <f t="shared" si="20"/>
        <v>0</v>
      </c>
      <c r="F125" s="31"/>
      <c r="G125" s="32">
        <f t="shared" si="24"/>
        <v>0</v>
      </c>
      <c r="H125" s="30"/>
      <c r="I125" s="30"/>
      <c r="J125" s="33"/>
      <c r="K125" s="103"/>
      <c r="L125" s="101"/>
      <c r="M125" s="101"/>
      <c r="N125" s="100"/>
      <c r="O125" s="103"/>
      <c r="P125" s="101"/>
      <c r="Q125" s="101"/>
      <c r="R125" s="100"/>
      <c r="S125" s="32">
        <f t="shared" si="25"/>
        <v>0</v>
      </c>
      <c r="T125" s="30"/>
      <c r="U125" s="25"/>
      <c r="V125" s="35"/>
    </row>
    <row r="126" spans="1:22" x14ac:dyDescent="0.2">
      <c r="A126" s="98">
        <f t="shared" si="19"/>
        <v>118</v>
      </c>
      <c r="B126" s="28" t="s">
        <v>11</v>
      </c>
      <c r="C126" s="32">
        <f t="shared" si="20"/>
        <v>0</v>
      </c>
      <c r="D126" s="30">
        <f t="shared" si="20"/>
        <v>0</v>
      </c>
      <c r="E126" s="30">
        <f t="shared" si="20"/>
        <v>0</v>
      </c>
      <c r="F126" s="31"/>
      <c r="G126" s="32">
        <f t="shared" si="24"/>
        <v>0</v>
      </c>
      <c r="H126" s="30"/>
      <c r="I126" s="30"/>
      <c r="J126" s="35"/>
      <c r="K126" s="103"/>
      <c r="L126" s="101"/>
      <c r="M126" s="101"/>
      <c r="N126" s="100"/>
      <c r="O126" s="103"/>
      <c r="P126" s="101"/>
      <c r="Q126" s="101"/>
      <c r="R126" s="100"/>
      <c r="S126" s="32"/>
      <c r="T126" s="30"/>
      <c r="U126" s="25"/>
      <c r="V126" s="35"/>
    </row>
    <row r="127" spans="1:22" x14ac:dyDescent="0.2">
      <c r="A127" s="98">
        <f t="shared" si="19"/>
        <v>119</v>
      </c>
      <c r="B127" s="28" t="s">
        <v>12</v>
      </c>
      <c r="C127" s="32">
        <f t="shared" si="20"/>
        <v>0</v>
      </c>
      <c r="D127" s="30">
        <f t="shared" si="20"/>
        <v>0</v>
      </c>
      <c r="E127" s="30">
        <f t="shared" si="20"/>
        <v>0</v>
      </c>
      <c r="F127" s="31"/>
      <c r="G127" s="32">
        <f t="shared" si="24"/>
        <v>0</v>
      </c>
      <c r="H127" s="30"/>
      <c r="I127" s="30"/>
      <c r="J127" s="35"/>
      <c r="K127" s="103"/>
      <c r="L127" s="101"/>
      <c r="M127" s="101"/>
      <c r="N127" s="100"/>
      <c r="O127" s="103"/>
      <c r="P127" s="101"/>
      <c r="Q127" s="101"/>
      <c r="R127" s="100"/>
      <c r="S127" s="32">
        <f t="shared" si="25"/>
        <v>0</v>
      </c>
      <c r="T127" s="30"/>
      <c r="U127" s="30"/>
      <c r="V127" s="35"/>
    </row>
    <row r="128" spans="1:22" x14ac:dyDescent="0.2">
      <c r="A128" s="98">
        <f t="shared" si="19"/>
        <v>120</v>
      </c>
      <c r="B128" s="28" t="s">
        <v>13</v>
      </c>
      <c r="C128" s="32">
        <f t="shared" si="20"/>
        <v>0</v>
      </c>
      <c r="D128" s="30">
        <f t="shared" si="20"/>
        <v>0</v>
      </c>
      <c r="E128" s="30">
        <f t="shared" si="20"/>
        <v>0</v>
      </c>
      <c r="F128" s="31"/>
      <c r="G128" s="32">
        <f t="shared" si="24"/>
        <v>0</v>
      </c>
      <c r="H128" s="30"/>
      <c r="I128" s="30"/>
      <c r="J128" s="35"/>
      <c r="K128" s="103"/>
      <c r="L128" s="101"/>
      <c r="M128" s="101"/>
      <c r="N128" s="100"/>
      <c r="O128" s="103"/>
      <c r="P128" s="101"/>
      <c r="Q128" s="101"/>
      <c r="R128" s="100"/>
      <c r="S128" s="32">
        <f t="shared" si="25"/>
        <v>0</v>
      </c>
      <c r="T128" s="30"/>
      <c r="U128" s="25"/>
      <c r="V128" s="35"/>
    </row>
    <row r="129" spans="1:22" x14ac:dyDescent="0.2">
      <c r="A129" s="98">
        <f t="shared" si="19"/>
        <v>121</v>
      </c>
      <c r="B129" s="28" t="s">
        <v>14</v>
      </c>
      <c r="C129" s="32">
        <f t="shared" si="20"/>
        <v>0</v>
      </c>
      <c r="D129" s="30">
        <f t="shared" si="20"/>
        <v>0</v>
      </c>
      <c r="E129" s="30">
        <f t="shared" si="20"/>
        <v>0</v>
      </c>
      <c r="F129" s="31"/>
      <c r="G129" s="32">
        <f t="shared" si="24"/>
        <v>0</v>
      </c>
      <c r="H129" s="30"/>
      <c r="I129" s="30"/>
      <c r="J129" s="35"/>
      <c r="K129" s="103"/>
      <c r="L129" s="101"/>
      <c r="M129" s="101"/>
      <c r="N129" s="100"/>
      <c r="O129" s="103"/>
      <c r="P129" s="101"/>
      <c r="Q129" s="101"/>
      <c r="R129" s="100"/>
      <c r="S129" s="32"/>
      <c r="T129" s="30"/>
      <c r="U129" s="25"/>
      <c r="V129" s="35"/>
    </row>
    <row r="130" spans="1:22" x14ac:dyDescent="0.2">
      <c r="A130" s="98">
        <f t="shared" si="19"/>
        <v>122</v>
      </c>
      <c r="B130" s="28" t="s">
        <v>15</v>
      </c>
      <c r="C130" s="32">
        <f t="shared" si="20"/>
        <v>0</v>
      </c>
      <c r="D130" s="30">
        <f t="shared" si="20"/>
        <v>0</v>
      </c>
      <c r="E130" s="30"/>
      <c r="F130" s="31"/>
      <c r="G130" s="32">
        <f t="shared" si="24"/>
        <v>0</v>
      </c>
      <c r="H130" s="30"/>
      <c r="I130" s="30"/>
      <c r="J130" s="35"/>
      <c r="K130" s="103"/>
      <c r="L130" s="101"/>
      <c r="M130" s="101"/>
      <c r="N130" s="100"/>
      <c r="O130" s="103"/>
      <c r="P130" s="101"/>
      <c r="Q130" s="101"/>
      <c r="R130" s="100"/>
      <c r="S130" s="32"/>
      <c r="T130" s="30"/>
      <c r="U130" s="25"/>
      <c r="V130" s="35"/>
    </row>
    <row r="131" spans="1:22" x14ac:dyDescent="0.2">
      <c r="A131" s="98">
        <f t="shared" si="19"/>
        <v>123</v>
      </c>
      <c r="B131" s="28" t="s">
        <v>34</v>
      </c>
      <c r="C131" s="32">
        <f t="shared" si="20"/>
        <v>0</v>
      </c>
      <c r="D131" s="30">
        <f t="shared" si="20"/>
        <v>0</v>
      </c>
      <c r="E131" s="30">
        <f t="shared" si="20"/>
        <v>0</v>
      </c>
      <c r="F131" s="31"/>
      <c r="G131" s="32">
        <f t="shared" si="24"/>
        <v>0</v>
      </c>
      <c r="H131" s="30"/>
      <c r="I131" s="30"/>
      <c r="J131" s="35"/>
      <c r="K131" s="103"/>
      <c r="L131" s="101"/>
      <c r="M131" s="101"/>
      <c r="N131" s="100"/>
      <c r="O131" s="103"/>
      <c r="P131" s="101"/>
      <c r="Q131" s="101"/>
      <c r="R131" s="100"/>
      <c r="S131" s="32">
        <f t="shared" si="25"/>
        <v>0</v>
      </c>
      <c r="T131" s="30"/>
      <c r="U131" s="25"/>
      <c r="V131" s="35"/>
    </row>
    <row r="132" spans="1:22" x14ac:dyDescent="0.2">
      <c r="A132" s="98">
        <f t="shared" si="19"/>
        <v>124</v>
      </c>
      <c r="B132" s="28" t="s">
        <v>17</v>
      </c>
      <c r="C132" s="32">
        <f t="shared" si="20"/>
        <v>0</v>
      </c>
      <c r="D132" s="30">
        <f t="shared" si="20"/>
        <v>0</v>
      </c>
      <c r="E132" s="30"/>
      <c r="F132" s="31"/>
      <c r="G132" s="39">
        <f t="shared" si="24"/>
        <v>0</v>
      </c>
      <c r="H132" s="30"/>
      <c r="I132" s="30"/>
      <c r="J132" s="35"/>
      <c r="K132" s="103"/>
      <c r="L132" s="101"/>
      <c r="M132" s="101"/>
      <c r="N132" s="100"/>
      <c r="O132" s="103"/>
      <c r="P132" s="101"/>
      <c r="Q132" s="101"/>
      <c r="R132" s="100"/>
      <c r="S132" s="32"/>
      <c r="T132" s="25"/>
      <c r="U132" s="25"/>
      <c r="V132" s="35"/>
    </row>
    <row r="133" spans="1:22" x14ac:dyDescent="0.2">
      <c r="A133" s="98">
        <f t="shared" si="19"/>
        <v>125</v>
      </c>
      <c r="B133" s="28" t="s">
        <v>184</v>
      </c>
      <c r="C133" s="32">
        <f t="shared" si="20"/>
        <v>0</v>
      </c>
      <c r="D133" s="30">
        <f t="shared" si="20"/>
        <v>0</v>
      </c>
      <c r="E133" s="30"/>
      <c r="F133" s="31"/>
      <c r="G133" s="39">
        <f>G134</f>
        <v>0</v>
      </c>
      <c r="H133" s="30"/>
      <c r="I133" s="30"/>
      <c r="J133" s="105"/>
      <c r="K133" s="110"/>
      <c r="L133" s="101"/>
      <c r="M133" s="101"/>
      <c r="N133" s="105"/>
      <c r="O133" s="110"/>
      <c r="P133" s="101"/>
      <c r="Q133" s="101"/>
      <c r="R133" s="105"/>
      <c r="S133" s="110"/>
      <c r="T133" s="101"/>
      <c r="U133" s="101"/>
      <c r="V133" s="105"/>
    </row>
    <row r="134" spans="1:22" x14ac:dyDescent="0.2">
      <c r="A134" s="98">
        <f t="shared" si="19"/>
        <v>126</v>
      </c>
      <c r="B134" s="28" t="s">
        <v>185</v>
      </c>
      <c r="C134" s="22">
        <f t="shared" si="20"/>
        <v>0</v>
      </c>
      <c r="D134" s="25">
        <f t="shared" si="20"/>
        <v>0</v>
      </c>
      <c r="E134" s="30"/>
      <c r="F134" s="31"/>
      <c r="G134" s="110">
        <f t="shared" si="24"/>
        <v>0</v>
      </c>
      <c r="H134" s="25"/>
      <c r="I134" s="30"/>
      <c r="J134" s="105"/>
      <c r="K134" s="110"/>
      <c r="L134" s="101"/>
      <c r="M134" s="101"/>
      <c r="N134" s="105"/>
      <c r="O134" s="110"/>
      <c r="P134" s="101"/>
      <c r="Q134" s="101"/>
      <c r="R134" s="105"/>
      <c r="S134" s="39"/>
      <c r="T134" s="30"/>
      <c r="U134" s="30"/>
      <c r="V134" s="40"/>
    </row>
    <row r="135" spans="1:22" x14ac:dyDescent="0.2">
      <c r="A135" s="98">
        <f t="shared" si="19"/>
        <v>127</v>
      </c>
      <c r="B135" s="28" t="s">
        <v>149</v>
      </c>
      <c r="C135" s="32">
        <f t="shared" si="20"/>
        <v>0</v>
      </c>
      <c r="D135" s="30">
        <f t="shared" si="20"/>
        <v>0</v>
      </c>
      <c r="E135" s="30"/>
      <c r="F135" s="31"/>
      <c r="G135" s="39">
        <f>G136+G137</f>
        <v>0</v>
      </c>
      <c r="H135" s="30"/>
      <c r="I135" s="101"/>
      <c r="J135" s="105"/>
      <c r="K135" s="110"/>
      <c r="L135" s="101"/>
      <c r="M135" s="101"/>
      <c r="N135" s="105"/>
      <c r="O135" s="110"/>
      <c r="P135" s="101"/>
      <c r="Q135" s="101"/>
      <c r="R135" s="105"/>
      <c r="S135" s="110"/>
      <c r="T135" s="101"/>
      <c r="U135" s="101"/>
      <c r="V135" s="105"/>
    </row>
    <row r="136" spans="1:22" x14ac:dyDescent="0.2">
      <c r="A136" s="98">
        <f t="shared" si="19"/>
        <v>128</v>
      </c>
      <c r="B136" s="44" t="s">
        <v>186</v>
      </c>
      <c r="C136" s="22">
        <f t="shared" si="20"/>
        <v>0</v>
      </c>
      <c r="D136" s="25">
        <f t="shared" si="20"/>
        <v>0</v>
      </c>
      <c r="E136" s="30"/>
      <c r="F136" s="31"/>
      <c r="G136" s="103">
        <f t="shared" si="24"/>
        <v>0</v>
      </c>
      <c r="H136" s="25"/>
      <c r="I136" s="30"/>
      <c r="J136" s="100"/>
      <c r="K136" s="103"/>
      <c r="L136" s="101"/>
      <c r="M136" s="101"/>
      <c r="N136" s="100"/>
      <c r="O136" s="103"/>
      <c r="P136" s="101"/>
      <c r="Q136" s="101"/>
      <c r="R136" s="100"/>
      <c r="S136" s="32"/>
      <c r="T136" s="30"/>
      <c r="U136" s="30"/>
      <c r="V136" s="33"/>
    </row>
    <row r="137" spans="1:22" x14ac:dyDescent="0.2">
      <c r="A137" s="98">
        <f t="shared" si="19"/>
        <v>129</v>
      </c>
      <c r="B137" s="146" t="s">
        <v>187</v>
      </c>
      <c r="C137" s="22">
        <f t="shared" si="20"/>
        <v>0</v>
      </c>
      <c r="D137" s="25">
        <f t="shared" si="20"/>
        <v>0</v>
      </c>
      <c r="E137" s="30"/>
      <c r="F137" s="31"/>
      <c r="G137" s="103">
        <f t="shared" si="24"/>
        <v>0</v>
      </c>
      <c r="H137" s="25"/>
      <c r="I137" s="30"/>
      <c r="J137" s="100"/>
      <c r="K137" s="103"/>
      <c r="L137" s="101"/>
      <c r="M137" s="101"/>
      <c r="N137" s="100"/>
      <c r="O137" s="103"/>
      <c r="P137" s="101"/>
      <c r="Q137" s="101"/>
      <c r="R137" s="100"/>
      <c r="S137" s="32"/>
      <c r="T137" s="30"/>
      <c r="U137" s="30"/>
      <c r="V137" s="33"/>
    </row>
    <row r="138" spans="1:22" x14ac:dyDescent="0.2">
      <c r="A138" s="98">
        <v>130</v>
      </c>
      <c r="B138" s="28" t="s">
        <v>122</v>
      </c>
      <c r="C138" s="32">
        <f>G138+K138+O138+S138</f>
        <v>37.466999999999999</v>
      </c>
      <c r="D138" s="30">
        <f>H138+L138+P138+T138</f>
        <v>37.466999999999999</v>
      </c>
      <c r="E138" s="30">
        <f t="shared" si="20"/>
        <v>18.872</v>
      </c>
      <c r="F138" s="31"/>
      <c r="G138" s="32">
        <f>+H138</f>
        <v>33.466999999999999</v>
      </c>
      <c r="H138" s="30">
        <v>33.466999999999999</v>
      </c>
      <c r="I138" s="30">
        <v>18.872</v>
      </c>
      <c r="J138" s="100"/>
      <c r="K138" s="103"/>
      <c r="L138" s="101"/>
      <c r="M138" s="101"/>
      <c r="N138" s="100"/>
      <c r="O138" s="103"/>
      <c r="P138" s="101"/>
      <c r="Q138" s="101"/>
      <c r="R138" s="100"/>
      <c r="S138" s="32">
        <f>T138+V138</f>
        <v>4</v>
      </c>
      <c r="T138" s="30">
        <v>4</v>
      </c>
      <c r="U138" s="30"/>
      <c r="V138" s="33"/>
    </row>
    <row r="139" spans="1:22" ht="13.5" thickBot="1" x14ac:dyDescent="0.25">
      <c r="A139" s="127">
        <v>131</v>
      </c>
      <c r="B139" s="46" t="s">
        <v>166</v>
      </c>
      <c r="C139" s="50">
        <f>G139+K139+O139+S139</f>
        <v>27.847999999999999</v>
      </c>
      <c r="D139" s="48">
        <f>H139+L139+P139+T139</f>
        <v>27.847999999999999</v>
      </c>
      <c r="E139" s="48">
        <f>I139+M139+Q139+U139</f>
        <v>19.053999999999998</v>
      </c>
      <c r="F139" s="49"/>
      <c r="G139" s="61">
        <f>+H139</f>
        <v>27.448</v>
      </c>
      <c r="H139" s="60">
        <v>27.448</v>
      </c>
      <c r="I139" s="60">
        <v>19.053999999999998</v>
      </c>
      <c r="J139" s="130"/>
      <c r="K139" s="147"/>
      <c r="L139" s="148"/>
      <c r="M139" s="148"/>
      <c r="N139" s="149"/>
      <c r="O139" s="147"/>
      <c r="P139" s="148"/>
      <c r="Q139" s="148"/>
      <c r="R139" s="149"/>
      <c r="S139" s="32">
        <f>T139+V139</f>
        <v>0.4</v>
      </c>
      <c r="T139" s="48">
        <v>0.4</v>
      </c>
      <c r="U139" s="48"/>
      <c r="V139" s="51"/>
    </row>
    <row r="140" spans="1:22" ht="45.75" thickBot="1" x14ac:dyDescent="0.25">
      <c r="A140" s="78">
        <v>132</v>
      </c>
      <c r="B140" s="150" t="s">
        <v>188</v>
      </c>
      <c r="C140" s="80">
        <f t="shared" si="20"/>
        <v>0</v>
      </c>
      <c r="D140" s="67">
        <f t="shared" si="20"/>
        <v>0</v>
      </c>
      <c r="E140" s="67">
        <f t="shared" si="20"/>
        <v>0</v>
      </c>
      <c r="F140" s="70">
        <f t="shared" si="20"/>
        <v>0</v>
      </c>
      <c r="G140" s="80">
        <f>G141+SUM(G157:G168)+G170+G173</f>
        <v>0</v>
      </c>
      <c r="H140" s="69">
        <f>H141+SUM(H157:H168)+H170+H173</f>
        <v>0</v>
      </c>
      <c r="I140" s="67">
        <f>I141+SUM(I157:I168)+I170+I173</f>
        <v>0</v>
      </c>
      <c r="J140" s="72">
        <f>J141+SUM(J157:J168)+J170+J173</f>
        <v>0</v>
      </c>
      <c r="K140" s="81">
        <f>K141+SUM(K158:K168)+K173</f>
        <v>0</v>
      </c>
      <c r="L140" s="67">
        <f>L141+SUM(L158:L168)+L173</f>
        <v>0</v>
      </c>
      <c r="M140" s="67">
        <f>M141+SUM(M157:M168)+M170+M173</f>
        <v>0</v>
      </c>
      <c r="N140" s="72"/>
      <c r="O140" s="80"/>
      <c r="P140" s="67"/>
      <c r="Q140" s="67"/>
      <c r="R140" s="72"/>
      <c r="S140" s="80">
        <f>S141+SUM(S157:S168)+S170+S173</f>
        <v>0</v>
      </c>
      <c r="T140" s="67">
        <f>T157+T173</f>
        <v>0</v>
      </c>
      <c r="U140" s="67">
        <f>U157+U173</f>
        <v>0</v>
      </c>
      <c r="V140" s="72"/>
    </row>
    <row r="141" spans="1:22" x14ac:dyDescent="0.2">
      <c r="A141" s="83">
        <f t="shared" si="19"/>
        <v>133</v>
      </c>
      <c r="B141" s="97" t="s">
        <v>134</v>
      </c>
      <c r="C141" s="92">
        <f t="shared" si="20"/>
        <v>0</v>
      </c>
      <c r="D141" s="90">
        <f t="shared" si="20"/>
        <v>0</v>
      </c>
      <c r="E141" s="90"/>
      <c r="F141" s="93">
        <f t="shared" si="20"/>
        <v>0</v>
      </c>
      <c r="G141" s="90">
        <f>SUM(G142:G156)</f>
        <v>0</v>
      </c>
      <c r="H141" s="90">
        <f>SUM(H142:H156)</f>
        <v>0</v>
      </c>
      <c r="I141" s="90"/>
      <c r="J141" s="94">
        <f>SUM(J142:J156)</f>
        <v>0</v>
      </c>
      <c r="K141" s="95">
        <f>SUM(K142:K153)+K154</f>
        <v>0</v>
      </c>
      <c r="L141" s="90">
        <f>SUM(L142:L153)</f>
        <v>0</v>
      </c>
      <c r="M141" s="90">
        <f>SUM(M142:M153)</f>
        <v>0</v>
      </c>
      <c r="N141" s="120"/>
      <c r="O141" s="139"/>
      <c r="P141" s="124"/>
      <c r="Q141" s="124"/>
      <c r="R141" s="120"/>
      <c r="S141" s="139"/>
      <c r="T141" s="124"/>
      <c r="U141" s="124"/>
      <c r="V141" s="120"/>
    </row>
    <row r="142" spans="1:22" x14ac:dyDescent="0.2">
      <c r="A142" s="98">
        <f t="shared" si="19"/>
        <v>134</v>
      </c>
      <c r="B142" s="44" t="s">
        <v>189</v>
      </c>
      <c r="C142" s="22">
        <f t="shared" si="20"/>
        <v>0</v>
      </c>
      <c r="D142" s="101">
        <f t="shared" si="20"/>
        <v>0</v>
      </c>
      <c r="E142" s="30"/>
      <c r="F142" s="33"/>
      <c r="G142" s="107">
        <f t="shared" si="24"/>
        <v>0</v>
      </c>
      <c r="H142" s="101"/>
      <c r="I142" s="101"/>
      <c r="J142" s="102"/>
      <c r="K142" s="103"/>
      <c r="L142" s="101"/>
      <c r="M142" s="101"/>
      <c r="N142" s="100"/>
      <c r="O142" s="103"/>
      <c r="P142" s="101"/>
      <c r="Q142" s="101"/>
      <c r="R142" s="100"/>
      <c r="S142" s="103"/>
      <c r="T142" s="101"/>
      <c r="U142" s="101"/>
      <c r="V142" s="100"/>
    </row>
    <row r="143" spans="1:22" x14ac:dyDescent="0.2">
      <c r="A143" s="98">
        <f>+A142+1</f>
        <v>135</v>
      </c>
      <c r="B143" s="44" t="s">
        <v>190</v>
      </c>
      <c r="C143" s="22">
        <f t="shared" si="20"/>
        <v>0</v>
      </c>
      <c r="D143" s="101">
        <f t="shared" si="20"/>
        <v>0</v>
      </c>
      <c r="E143" s="30"/>
      <c r="F143" s="33"/>
      <c r="G143" s="107">
        <f t="shared" si="24"/>
        <v>0</v>
      </c>
      <c r="H143" s="101"/>
      <c r="I143" s="101"/>
      <c r="J143" s="102"/>
      <c r="K143" s="103"/>
      <c r="L143" s="101"/>
      <c r="M143" s="101"/>
      <c r="N143" s="100"/>
      <c r="O143" s="103"/>
      <c r="P143" s="101"/>
      <c r="Q143" s="101"/>
      <c r="R143" s="100"/>
      <c r="S143" s="103"/>
      <c r="T143" s="101"/>
      <c r="U143" s="101"/>
      <c r="V143" s="100"/>
    </row>
    <row r="144" spans="1:22" x14ac:dyDescent="0.2">
      <c r="A144" s="98">
        <f>+A143+1</f>
        <v>136</v>
      </c>
      <c r="B144" s="44" t="s">
        <v>191</v>
      </c>
      <c r="C144" s="22">
        <f t="shared" si="20"/>
        <v>0</v>
      </c>
      <c r="D144" s="101">
        <f t="shared" si="20"/>
        <v>0</v>
      </c>
      <c r="E144" s="30"/>
      <c r="F144" s="33"/>
      <c r="G144" s="107">
        <f t="shared" si="24"/>
        <v>0</v>
      </c>
      <c r="H144" s="101"/>
      <c r="I144" s="101"/>
      <c r="J144" s="102"/>
      <c r="K144" s="103"/>
      <c r="L144" s="101"/>
      <c r="M144" s="101"/>
      <c r="N144" s="100"/>
      <c r="O144" s="103"/>
      <c r="P144" s="101"/>
      <c r="Q144" s="101"/>
      <c r="R144" s="100"/>
      <c r="S144" s="103"/>
      <c r="T144" s="101"/>
      <c r="U144" s="101"/>
      <c r="V144" s="100"/>
    </row>
    <row r="145" spans="1:22" x14ac:dyDescent="0.2">
      <c r="A145" s="98">
        <v>137</v>
      </c>
      <c r="B145" s="44" t="s">
        <v>192</v>
      </c>
      <c r="C145" s="22">
        <f t="shared" si="20"/>
        <v>0</v>
      </c>
      <c r="D145" s="101">
        <f t="shared" si="20"/>
        <v>0</v>
      </c>
      <c r="E145" s="30"/>
      <c r="F145" s="33"/>
      <c r="G145" s="107">
        <f t="shared" si="24"/>
        <v>0</v>
      </c>
      <c r="H145" s="99"/>
      <c r="I145" s="101"/>
      <c r="J145" s="102"/>
      <c r="K145" s="103"/>
      <c r="L145" s="101"/>
      <c r="M145" s="101"/>
      <c r="N145" s="100"/>
      <c r="O145" s="103"/>
      <c r="P145" s="101"/>
      <c r="Q145" s="101"/>
      <c r="R145" s="100"/>
      <c r="S145" s="103"/>
      <c r="T145" s="101"/>
      <c r="U145" s="101"/>
      <c r="V145" s="100"/>
    </row>
    <row r="146" spans="1:22" x14ac:dyDescent="0.2">
      <c r="A146" s="98">
        <v>138</v>
      </c>
      <c r="B146" s="126" t="s">
        <v>193</v>
      </c>
      <c r="C146" s="22">
        <f t="shared" si="20"/>
        <v>0</v>
      </c>
      <c r="D146" s="101">
        <f t="shared" si="20"/>
        <v>0</v>
      </c>
      <c r="E146" s="30"/>
      <c r="F146" s="33"/>
      <c r="G146" s="107">
        <f t="shared" si="24"/>
        <v>0</v>
      </c>
      <c r="H146" s="101"/>
      <c r="I146" s="101"/>
      <c r="J146" s="102"/>
      <c r="K146" s="103"/>
      <c r="L146" s="101"/>
      <c r="M146" s="101"/>
      <c r="N146" s="100"/>
      <c r="O146" s="103"/>
      <c r="P146" s="101"/>
      <c r="Q146" s="101"/>
      <c r="R146" s="100"/>
      <c r="S146" s="103"/>
      <c r="T146" s="101"/>
      <c r="U146" s="101"/>
      <c r="V146" s="100"/>
    </row>
    <row r="147" spans="1:22" x14ac:dyDescent="0.2">
      <c r="A147" s="98">
        <f>+A146+1</f>
        <v>139</v>
      </c>
      <c r="B147" s="44" t="s">
        <v>194</v>
      </c>
      <c r="C147" s="22">
        <f t="shared" si="20"/>
        <v>0</v>
      </c>
      <c r="D147" s="101">
        <f t="shared" si="20"/>
        <v>0</v>
      </c>
      <c r="E147" s="30"/>
      <c r="F147" s="33"/>
      <c r="G147" s="107"/>
      <c r="H147" s="101"/>
      <c r="I147" s="101"/>
      <c r="J147" s="102"/>
      <c r="K147" s="103">
        <f>L147+N147</f>
        <v>0</v>
      </c>
      <c r="L147" s="101"/>
      <c r="M147" s="101"/>
      <c r="N147" s="100"/>
      <c r="O147" s="103"/>
      <c r="P147" s="101"/>
      <c r="Q147" s="101"/>
      <c r="R147" s="100"/>
      <c r="S147" s="103"/>
      <c r="T147" s="101"/>
      <c r="U147" s="101"/>
      <c r="V147" s="100"/>
    </row>
    <row r="148" spans="1:22" x14ac:dyDescent="0.2">
      <c r="A148" s="98">
        <f>+A147+1</f>
        <v>140</v>
      </c>
      <c r="B148" s="44" t="s">
        <v>195</v>
      </c>
      <c r="C148" s="22">
        <f t="shared" si="20"/>
        <v>0</v>
      </c>
      <c r="D148" s="101">
        <f t="shared" si="20"/>
        <v>0</v>
      </c>
      <c r="E148" s="30"/>
      <c r="F148" s="33"/>
      <c r="G148" s="107"/>
      <c r="H148" s="101"/>
      <c r="I148" s="101"/>
      <c r="J148" s="102"/>
      <c r="K148" s="103">
        <f>L148+N148</f>
        <v>0</v>
      </c>
      <c r="L148" s="101"/>
      <c r="M148" s="101"/>
      <c r="N148" s="100"/>
      <c r="O148" s="103"/>
      <c r="P148" s="101"/>
      <c r="Q148" s="101"/>
      <c r="R148" s="100"/>
      <c r="S148" s="103"/>
      <c r="T148" s="101"/>
      <c r="U148" s="101"/>
      <c r="V148" s="100"/>
    </row>
    <row r="149" spans="1:22" x14ac:dyDescent="0.2">
      <c r="A149" s="98">
        <v>141</v>
      </c>
      <c r="B149" s="44" t="s">
        <v>196</v>
      </c>
      <c r="C149" s="22"/>
      <c r="D149" s="101"/>
      <c r="E149" s="30"/>
      <c r="F149" s="33"/>
      <c r="G149" s="107"/>
      <c r="H149" s="101"/>
      <c r="I149" s="101"/>
      <c r="J149" s="102"/>
      <c r="K149" s="103">
        <f>L149+N149</f>
        <v>0</v>
      </c>
      <c r="L149" s="101"/>
      <c r="M149" s="101"/>
      <c r="N149" s="100"/>
      <c r="O149" s="103"/>
      <c r="P149" s="101"/>
      <c r="Q149" s="101"/>
      <c r="R149" s="100"/>
      <c r="S149" s="103"/>
      <c r="T149" s="101"/>
      <c r="U149" s="101"/>
      <c r="V149" s="100"/>
    </row>
    <row r="150" spans="1:22" x14ac:dyDescent="0.2">
      <c r="A150" s="98">
        <v>142</v>
      </c>
      <c r="B150" s="44" t="s">
        <v>197</v>
      </c>
      <c r="C150" s="22">
        <f t="shared" si="20"/>
        <v>0</v>
      </c>
      <c r="D150" s="101">
        <f t="shared" si="20"/>
        <v>0</v>
      </c>
      <c r="E150" s="30"/>
      <c r="F150" s="33"/>
      <c r="G150" s="107">
        <f t="shared" si="24"/>
        <v>0</v>
      </c>
      <c r="H150" s="101"/>
      <c r="I150" s="101"/>
      <c r="J150" s="102"/>
      <c r="K150" s="103"/>
      <c r="L150" s="101"/>
      <c r="M150" s="101"/>
      <c r="N150" s="100"/>
      <c r="O150" s="103"/>
      <c r="P150" s="101"/>
      <c r="Q150" s="101"/>
      <c r="R150" s="100"/>
      <c r="S150" s="103"/>
      <c r="T150" s="101"/>
      <c r="U150" s="101"/>
      <c r="V150" s="100"/>
    </row>
    <row r="151" spans="1:22" ht="38.25" x14ac:dyDescent="0.2">
      <c r="A151" s="151">
        <v>143</v>
      </c>
      <c r="B151" s="152" t="s">
        <v>198</v>
      </c>
      <c r="C151" s="153">
        <f t="shared" si="20"/>
        <v>0</v>
      </c>
      <c r="D151" s="154">
        <f>H151+L151+P151+T151</f>
        <v>0</v>
      </c>
      <c r="E151" s="155"/>
      <c r="F151" s="156"/>
      <c r="G151" s="157">
        <f t="shared" si="24"/>
        <v>0</v>
      </c>
      <c r="H151" s="158"/>
      <c r="I151" s="159"/>
      <c r="J151" s="160"/>
      <c r="K151" s="103"/>
      <c r="L151" s="159"/>
      <c r="M151" s="159"/>
      <c r="N151" s="161"/>
      <c r="O151" s="162"/>
      <c r="P151" s="159"/>
      <c r="Q151" s="159"/>
      <c r="R151" s="161"/>
      <c r="S151" s="45"/>
      <c r="T151" s="159"/>
      <c r="U151" s="159"/>
      <c r="V151" s="161"/>
    </row>
    <row r="152" spans="1:22" x14ac:dyDescent="0.2">
      <c r="A152" s="151">
        <v>144</v>
      </c>
      <c r="B152" s="152" t="s">
        <v>199</v>
      </c>
      <c r="C152" s="153">
        <f t="shared" si="20"/>
        <v>0</v>
      </c>
      <c r="D152" s="154">
        <f>H152+L152+P152+T152</f>
        <v>0</v>
      </c>
      <c r="E152" s="154">
        <f>I152+M152+Q152+U152</f>
        <v>0</v>
      </c>
      <c r="F152" s="156"/>
      <c r="G152" s="157"/>
      <c r="H152" s="158"/>
      <c r="I152" s="159"/>
      <c r="J152" s="160"/>
      <c r="K152" s="103">
        <f>L152+N152</f>
        <v>0</v>
      </c>
      <c r="L152" s="159"/>
      <c r="M152" s="159"/>
      <c r="N152" s="161"/>
      <c r="O152" s="162"/>
      <c r="P152" s="159"/>
      <c r="Q152" s="159"/>
      <c r="R152" s="161"/>
      <c r="S152" s="45"/>
      <c r="T152" s="159"/>
      <c r="U152" s="159"/>
      <c r="V152" s="161"/>
    </row>
    <row r="153" spans="1:22" ht="25.5" x14ac:dyDescent="0.2">
      <c r="A153" s="98">
        <v>145</v>
      </c>
      <c r="B153" s="111" t="s">
        <v>200</v>
      </c>
      <c r="C153" s="22">
        <f t="shared" si="20"/>
        <v>0</v>
      </c>
      <c r="D153" s="154"/>
      <c r="E153" s="30"/>
      <c r="F153" s="35">
        <f t="shared" si="20"/>
        <v>0</v>
      </c>
      <c r="G153" s="157">
        <f t="shared" si="24"/>
        <v>0</v>
      </c>
      <c r="H153" s="101"/>
      <c r="I153" s="101"/>
      <c r="J153" s="102"/>
      <c r="K153" s="103"/>
      <c r="L153" s="101"/>
      <c r="M153" s="101"/>
      <c r="N153" s="100"/>
      <c r="O153" s="103"/>
      <c r="P153" s="101"/>
      <c r="Q153" s="101"/>
      <c r="R153" s="100"/>
      <c r="S153" s="103"/>
      <c r="T153" s="101"/>
      <c r="U153" s="101"/>
      <c r="V153" s="100"/>
    </row>
    <row r="154" spans="1:22" ht="25.5" x14ac:dyDescent="0.2">
      <c r="A154" s="98">
        <v>146</v>
      </c>
      <c r="B154" s="163" t="s">
        <v>75</v>
      </c>
      <c r="C154" s="22">
        <f t="shared" si="20"/>
        <v>0</v>
      </c>
      <c r="D154" s="154"/>
      <c r="E154" s="30"/>
      <c r="F154" s="35">
        <f t="shared" si="20"/>
        <v>0</v>
      </c>
      <c r="G154" s="157">
        <f t="shared" si="24"/>
        <v>0</v>
      </c>
      <c r="H154" s="101"/>
      <c r="I154" s="101"/>
      <c r="J154" s="102"/>
      <c r="K154" s="103"/>
      <c r="L154" s="101"/>
      <c r="M154" s="101"/>
      <c r="N154" s="100"/>
      <c r="O154" s="103"/>
      <c r="P154" s="101"/>
      <c r="Q154" s="101"/>
      <c r="R154" s="100"/>
      <c r="S154" s="103"/>
      <c r="T154" s="101"/>
      <c r="U154" s="101"/>
      <c r="V154" s="100"/>
    </row>
    <row r="155" spans="1:22" x14ac:dyDescent="0.2">
      <c r="A155" s="98">
        <v>147</v>
      </c>
      <c r="B155" s="163" t="s">
        <v>201</v>
      </c>
      <c r="C155" s="22">
        <f t="shared" si="20"/>
        <v>0</v>
      </c>
      <c r="D155" s="154">
        <f>H155+L155+P155+T155</f>
        <v>0</v>
      </c>
      <c r="E155" s="30"/>
      <c r="F155" s="35"/>
      <c r="G155" s="157">
        <f t="shared" si="24"/>
        <v>0</v>
      </c>
      <c r="H155" s="101"/>
      <c r="I155" s="101"/>
      <c r="J155" s="102"/>
      <c r="K155" s="103"/>
      <c r="L155" s="101"/>
      <c r="M155" s="101"/>
      <c r="N155" s="100"/>
      <c r="O155" s="103"/>
      <c r="P155" s="101"/>
      <c r="Q155" s="101"/>
      <c r="R155" s="100"/>
      <c r="S155" s="103"/>
      <c r="T155" s="101"/>
      <c r="U155" s="101"/>
      <c r="V155" s="100"/>
    </row>
    <row r="156" spans="1:22" x14ac:dyDescent="0.2">
      <c r="A156" s="98">
        <v>148</v>
      </c>
      <c r="B156" s="163" t="s">
        <v>202</v>
      </c>
      <c r="C156" s="22">
        <f t="shared" si="20"/>
        <v>0</v>
      </c>
      <c r="D156" s="154">
        <f>H156+L156+P156+T156</f>
        <v>0</v>
      </c>
      <c r="E156" s="30"/>
      <c r="F156" s="35"/>
      <c r="G156" s="157">
        <f t="shared" si="24"/>
        <v>0</v>
      </c>
      <c r="H156" s="101"/>
      <c r="I156" s="101"/>
      <c r="J156" s="102"/>
      <c r="K156" s="103"/>
      <c r="L156" s="101"/>
      <c r="M156" s="101"/>
      <c r="N156" s="100"/>
      <c r="O156" s="103"/>
      <c r="P156" s="101"/>
      <c r="Q156" s="101"/>
      <c r="R156" s="100"/>
      <c r="S156" s="103"/>
      <c r="T156" s="101"/>
      <c r="U156" s="101"/>
      <c r="V156" s="100"/>
    </row>
    <row r="157" spans="1:22" x14ac:dyDescent="0.2">
      <c r="A157" s="98">
        <v>149</v>
      </c>
      <c r="B157" s="28" t="s">
        <v>33</v>
      </c>
      <c r="C157" s="32">
        <f t="shared" si="20"/>
        <v>0</v>
      </c>
      <c r="D157" s="30">
        <f t="shared" si="20"/>
        <v>0</v>
      </c>
      <c r="E157" s="30">
        <f t="shared" si="20"/>
        <v>0</v>
      </c>
      <c r="F157" s="33"/>
      <c r="G157" s="29">
        <f t="shared" si="24"/>
        <v>0</v>
      </c>
      <c r="H157" s="30"/>
      <c r="I157" s="30"/>
      <c r="J157" s="31"/>
      <c r="K157" s="32"/>
      <c r="L157" s="30"/>
      <c r="M157" s="30"/>
      <c r="N157" s="100"/>
      <c r="O157" s="103"/>
      <c r="P157" s="101"/>
      <c r="Q157" s="101"/>
      <c r="R157" s="100"/>
      <c r="S157" s="32">
        <f>T157+V157</f>
        <v>0</v>
      </c>
      <c r="T157" s="30"/>
      <c r="U157" s="30"/>
      <c r="V157" s="33"/>
    </row>
    <row r="158" spans="1:22" x14ac:dyDescent="0.2">
      <c r="A158" s="98">
        <f t="shared" ref="A158:A205" si="26">+A157+1</f>
        <v>150</v>
      </c>
      <c r="B158" s="28" t="s">
        <v>8</v>
      </c>
      <c r="C158" s="32">
        <f t="shared" si="20"/>
        <v>0</v>
      </c>
      <c r="D158" s="30">
        <f t="shared" si="20"/>
        <v>0</v>
      </c>
      <c r="E158" s="30">
        <f t="shared" si="20"/>
        <v>0</v>
      </c>
      <c r="F158" s="33"/>
      <c r="G158" s="29"/>
      <c r="H158" s="25"/>
      <c r="I158" s="25"/>
      <c r="J158" s="34"/>
      <c r="K158" s="32">
        <f t="shared" ref="K158:K169" si="27">L158+N158</f>
        <v>0</v>
      </c>
      <c r="L158" s="30"/>
      <c r="M158" s="30"/>
      <c r="N158" s="35"/>
      <c r="O158" s="103"/>
      <c r="P158" s="101"/>
      <c r="Q158" s="101"/>
      <c r="R158" s="100"/>
      <c r="S158" s="103"/>
      <c r="T158" s="101"/>
      <c r="U158" s="101"/>
      <c r="V158" s="100"/>
    </row>
    <row r="159" spans="1:22" x14ac:dyDescent="0.2">
      <c r="A159" s="98">
        <f t="shared" si="26"/>
        <v>151</v>
      </c>
      <c r="B159" s="28" t="s">
        <v>9</v>
      </c>
      <c r="C159" s="32">
        <f t="shared" si="20"/>
        <v>0</v>
      </c>
      <c r="D159" s="30">
        <f t="shared" si="20"/>
        <v>0</v>
      </c>
      <c r="E159" s="30">
        <f t="shared" si="20"/>
        <v>0</v>
      </c>
      <c r="F159" s="33"/>
      <c r="G159" s="29"/>
      <c r="H159" s="25"/>
      <c r="I159" s="25"/>
      <c r="J159" s="34"/>
      <c r="K159" s="32">
        <f t="shared" si="27"/>
        <v>0</v>
      </c>
      <c r="L159" s="30"/>
      <c r="M159" s="30"/>
      <c r="N159" s="35"/>
      <c r="O159" s="103"/>
      <c r="P159" s="101"/>
      <c r="Q159" s="101"/>
      <c r="R159" s="100"/>
      <c r="S159" s="103"/>
      <c r="T159" s="101"/>
      <c r="U159" s="101"/>
      <c r="V159" s="100"/>
    </row>
    <row r="160" spans="1:22" x14ac:dyDescent="0.2">
      <c r="A160" s="98">
        <f t="shared" si="26"/>
        <v>152</v>
      </c>
      <c r="B160" s="28" t="s">
        <v>10</v>
      </c>
      <c r="C160" s="32">
        <f t="shared" si="20"/>
        <v>0</v>
      </c>
      <c r="D160" s="30">
        <f t="shared" si="20"/>
        <v>0</v>
      </c>
      <c r="E160" s="30">
        <f t="shared" si="20"/>
        <v>0</v>
      </c>
      <c r="F160" s="33"/>
      <c r="G160" s="29"/>
      <c r="H160" s="25"/>
      <c r="I160" s="25"/>
      <c r="J160" s="34"/>
      <c r="K160" s="32">
        <f t="shared" si="27"/>
        <v>0</v>
      </c>
      <c r="L160" s="30"/>
      <c r="M160" s="30"/>
      <c r="N160" s="35"/>
      <c r="O160" s="103"/>
      <c r="P160" s="101"/>
      <c r="Q160" s="101"/>
      <c r="R160" s="100"/>
      <c r="S160" s="103"/>
      <c r="T160" s="101"/>
      <c r="U160" s="101"/>
      <c r="V160" s="100"/>
    </row>
    <row r="161" spans="1:22" x14ac:dyDescent="0.2">
      <c r="A161" s="98">
        <f t="shared" si="26"/>
        <v>153</v>
      </c>
      <c r="B161" s="28" t="s">
        <v>11</v>
      </c>
      <c r="C161" s="32">
        <f t="shared" si="20"/>
        <v>0</v>
      </c>
      <c r="D161" s="30">
        <f t="shared" si="20"/>
        <v>0</v>
      </c>
      <c r="E161" s="30">
        <f t="shared" si="20"/>
        <v>0</v>
      </c>
      <c r="F161" s="33"/>
      <c r="G161" s="29"/>
      <c r="H161" s="25"/>
      <c r="I161" s="25"/>
      <c r="J161" s="34"/>
      <c r="K161" s="32">
        <f t="shared" si="27"/>
        <v>0</v>
      </c>
      <c r="L161" s="30"/>
      <c r="M161" s="30"/>
      <c r="N161" s="35"/>
      <c r="O161" s="103"/>
      <c r="P161" s="101"/>
      <c r="Q161" s="101"/>
      <c r="R161" s="100"/>
      <c r="S161" s="103"/>
      <c r="T161" s="101"/>
      <c r="U161" s="101"/>
      <c r="V161" s="100"/>
    </row>
    <row r="162" spans="1:22" x14ac:dyDescent="0.2">
      <c r="A162" s="98">
        <f t="shared" si="26"/>
        <v>154</v>
      </c>
      <c r="B162" s="28" t="s">
        <v>12</v>
      </c>
      <c r="C162" s="32">
        <f t="shared" si="20"/>
        <v>0</v>
      </c>
      <c r="D162" s="30">
        <f t="shared" si="20"/>
        <v>0</v>
      </c>
      <c r="E162" s="30">
        <f t="shared" si="20"/>
        <v>0</v>
      </c>
      <c r="F162" s="33"/>
      <c r="G162" s="29"/>
      <c r="H162" s="25"/>
      <c r="I162" s="25"/>
      <c r="J162" s="34"/>
      <c r="K162" s="32">
        <f t="shared" si="27"/>
        <v>0</v>
      </c>
      <c r="L162" s="30"/>
      <c r="M162" s="30"/>
      <c r="N162" s="35"/>
      <c r="O162" s="103"/>
      <c r="P162" s="101"/>
      <c r="Q162" s="101"/>
      <c r="R162" s="100"/>
      <c r="S162" s="103"/>
      <c r="T162" s="101"/>
      <c r="U162" s="101"/>
      <c r="V162" s="100"/>
    </row>
    <row r="163" spans="1:22" x14ac:dyDescent="0.2">
      <c r="A163" s="98">
        <f t="shared" si="26"/>
        <v>155</v>
      </c>
      <c r="B163" s="28" t="s">
        <v>13</v>
      </c>
      <c r="C163" s="32">
        <f t="shared" si="20"/>
        <v>0</v>
      </c>
      <c r="D163" s="30">
        <f t="shared" si="20"/>
        <v>0</v>
      </c>
      <c r="E163" s="30">
        <f t="shared" si="20"/>
        <v>0</v>
      </c>
      <c r="F163" s="33"/>
      <c r="G163" s="29"/>
      <c r="H163" s="25"/>
      <c r="I163" s="25"/>
      <c r="J163" s="34"/>
      <c r="K163" s="32">
        <f t="shared" si="27"/>
        <v>0</v>
      </c>
      <c r="L163" s="30"/>
      <c r="M163" s="30"/>
      <c r="N163" s="35"/>
      <c r="O163" s="103"/>
      <c r="P163" s="101"/>
      <c r="Q163" s="101"/>
      <c r="R163" s="100"/>
      <c r="S163" s="103"/>
      <c r="T163" s="101"/>
      <c r="U163" s="101"/>
      <c r="V163" s="100"/>
    </row>
    <row r="164" spans="1:22" x14ac:dyDescent="0.2">
      <c r="A164" s="98">
        <f t="shared" si="26"/>
        <v>156</v>
      </c>
      <c r="B164" s="28" t="s">
        <v>14</v>
      </c>
      <c r="C164" s="32">
        <f t="shared" si="20"/>
        <v>0</v>
      </c>
      <c r="D164" s="30">
        <f t="shared" si="20"/>
        <v>0</v>
      </c>
      <c r="E164" s="30">
        <f t="shared" si="20"/>
        <v>0</v>
      </c>
      <c r="F164" s="33"/>
      <c r="G164" s="29"/>
      <c r="H164" s="25"/>
      <c r="I164" s="25"/>
      <c r="J164" s="34"/>
      <c r="K164" s="32">
        <f t="shared" si="27"/>
        <v>0</v>
      </c>
      <c r="L164" s="30"/>
      <c r="M164" s="30"/>
      <c r="N164" s="35"/>
      <c r="O164" s="103"/>
      <c r="P164" s="101"/>
      <c r="Q164" s="101"/>
      <c r="R164" s="100"/>
      <c r="S164" s="103"/>
      <c r="T164" s="101"/>
      <c r="U164" s="101"/>
      <c r="V164" s="100"/>
    </row>
    <row r="165" spans="1:22" x14ac:dyDescent="0.2">
      <c r="A165" s="98">
        <f t="shared" si="26"/>
        <v>157</v>
      </c>
      <c r="B165" s="28" t="s">
        <v>15</v>
      </c>
      <c r="C165" s="32">
        <f t="shared" ref="C165:E174" si="28">G165+K165+O165+S165</f>
        <v>0</v>
      </c>
      <c r="D165" s="30">
        <f t="shared" si="28"/>
        <v>0</v>
      </c>
      <c r="E165" s="30">
        <f t="shared" si="28"/>
        <v>0</v>
      </c>
      <c r="F165" s="33"/>
      <c r="G165" s="29"/>
      <c r="H165" s="25"/>
      <c r="I165" s="25"/>
      <c r="J165" s="34"/>
      <c r="K165" s="32">
        <f t="shared" si="27"/>
        <v>0</v>
      </c>
      <c r="L165" s="30"/>
      <c r="M165" s="30"/>
      <c r="N165" s="35"/>
      <c r="O165" s="103"/>
      <c r="P165" s="101"/>
      <c r="Q165" s="101"/>
      <c r="R165" s="100"/>
      <c r="S165" s="103"/>
      <c r="T165" s="101"/>
      <c r="U165" s="101"/>
      <c r="V165" s="100"/>
    </row>
    <row r="166" spans="1:22" x14ac:dyDescent="0.2">
      <c r="A166" s="98">
        <f t="shared" si="26"/>
        <v>158</v>
      </c>
      <c r="B166" s="28" t="s">
        <v>34</v>
      </c>
      <c r="C166" s="32">
        <f t="shared" si="28"/>
        <v>0</v>
      </c>
      <c r="D166" s="30">
        <f t="shared" si="28"/>
        <v>0</v>
      </c>
      <c r="E166" s="30">
        <f t="shared" si="28"/>
        <v>0</v>
      </c>
      <c r="F166" s="33"/>
      <c r="G166" s="29">
        <f t="shared" si="24"/>
        <v>0</v>
      </c>
      <c r="H166" s="30"/>
      <c r="I166" s="25"/>
      <c r="J166" s="34"/>
      <c r="K166" s="32">
        <f t="shared" si="27"/>
        <v>0</v>
      </c>
      <c r="L166" s="30"/>
      <c r="M166" s="30"/>
      <c r="N166" s="35"/>
      <c r="O166" s="103"/>
      <c r="P166" s="101"/>
      <c r="Q166" s="101"/>
      <c r="R166" s="100"/>
      <c r="S166" s="103"/>
      <c r="T166" s="101"/>
      <c r="U166" s="101"/>
      <c r="V166" s="100"/>
    </row>
    <row r="167" spans="1:22" x14ac:dyDescent="0.2">
      <c r="A167" s="98">
        <f t="shared" si="26"/>
        <v>159</v>
      </c>
      <c r="B167" s="28" t="s">
        <v>17</v>
      </c>
      <c r="C167" s="32">
        <f t="shared" si="28"/>
        <v>0</v>
      </c>
      <c r="D167" s="30">
        <f t="shared" si="28"/>
        <v>0</v>
      </c>
      <c r="E167" s="30">
        <f t="shared" si="28"/>
        <v>0</v>
      </c>
      <c r="F167" s="33"/>
      <c r="G167" s="29"/>
      <c r="H167" s="25"/>
      <c r="I167" s="25"/>
      <c r="J167" s="34"/>
      <c r="K167" s="32">
        <f t="shared" si="27"/>
        <v>0</v>
      </c>
      <c r="L167" s="30"/>
      <c r="M167" s="30"/>
      <c r="N167" s="35"/>
      <c r="O167" s="103"/>
      <c r="P167" s="101"/>
      <c r="Q167" s="101"/>
      <c r="R167" s="100"/>
      <c r="S167" s="103"/>
      <c r="T167" s="101"/>
      <c r="U167" s="101"/>
      <c r="V167" s="100"/>
    </row>
    <row r="168" spans="1:22" x14ac:dyDescent="0.2">
      <c r="A168" s="98">
        <f t="shared" si="26"/>
        <v>160</v>
      </c>
      <c r="B168" s="58" t="s">
        <v>129</v>
      </c>
      <c r="C168" s="32">
        <f t="shared" si="28"/>
        <v>0</v>
      </c>
      <c r="D168" s="30">
        <f t="shared" si="28"/>
        <v>0</v>
      </c>
      <c r="E168" s="30">
        <f t="shared" si="28"/>
        <v>0</v>
      </c>
      <c r="F168" s="33"/>
      <c r="G168" s="108"/>
      <c r="H168" s="101"/>
      <c r="I168" s="101"/>
      <c r="J168" s="108"/>
      <c r="K168" s="39">
        <f t="shared" si="27"/>
        <v>0</v>
      </c>
      <c r="L168" s="30"/>
      <c r="M168" s="30"/>
      <c r="N168" s="105"/>
      <c r="O168" s="110"/>
      <c r="P168" s="101"/>
      <c r="Q168" s="101"/>
      <c r="R168" s="105"/>
      <c r="S168" s="110"/>
      <c r="T168" s="101"/>
      <c r="U168" s="101"/>
      <c r="V168" s="105"/>
    </row>
    <row r="169" spans="1:22" x14ac:dyDescent="0.2">
      <c r="A169" s="98">
        <f t="shared" si="26"/>
        <v>161</v>
      </c>
      <c r="B169" s="44" t="s">
        <v>203</v>
      </c>
      <c r="C169" s="22">
        <f t="shared" si="28"/>
        <v>0</v>
      </c>
      <c r="D169" s="25">
        <f t="shared" si="28"/>
        <v>0</v>
      </c>
      <c r="E169" s="25">
        <f t="shared" si="28"/>
        <v>0</v>
      </c>
      <c r="F169" s="33"/>
      <c r="G169" s="108"/>
      <c r="H169" s="30"/>
      <c r="I169" s="30"/>
      <c r="J169" s="104"/>
      <c r="K169" s="164">
        <f t="shared" si="27"/>
        <v>0</v>
      </c>
      <c r="L169" s="25"/>
      <c r="M169" s="25"/>
      <c r="N169" s="105"/>
      <c r="O169" s="110"/>
      <c r="P169" s="101"/>
      <c r="Q169" s="101"/>
      <c r="R169" s="105"/>
      <c r="S169" s="110"/>
      <c r="T169" s="101"/>
      <c r="U169" s="101"/>
      <c r="V169" s="105"/>
    </row>
    <row r="170" spans="1:22" x14ac:dyDescent="0.2">
      <c r="A170" s="98">
        <f t="shared" si="26"/>
        <v>162</v>
      </c>
      <c r="B170" s="28" t="s">
        <v>42</v>
      </c>
      <c r="C170" s="32">
        <f t="shared" si="28"/>
        <v>0</v>
      </c>
      <c r="D170" s="30">
        <f t="shared" si="28"/>
        <v>0</v>
      </c>
      <c r="E170" s="30"/>
      <c r="F170" s="33"/>
      <c r="G170" s="104">
        <f>G171+G172</f>
        <v>0</v>
      </c>
      <c r="H170" s="30"/>
      <c r="I170" s="101"/>
      <c r="J170" s="108"/>
      <c r="K170" s="110"/>
      <c r="L170" s="101"/>
      <c r="M170" s="101"/>
      <c r="N170" s="105"/>
      <c r="O170" s="110"/>
      <c r="P170" s="101"/>
      <c r="Q170" s="101"/>
      <c r="R170" s="105"/>
      <c r="S170" s="110"/>
      <c r="T170" s="101"/>
      <c r="U170" s="101"/>
      <c r="V170" s="105"/>
    </row>
    <row r="171" spans="1:22" x14ac:dyDescent="0.2">
      <c r="A171" s="98">
        <f t="shared" si="26"/>
        <v>163</v>
      </c>
      <c r="B171" s="126" t="s">
        <v>204</v>
      </c>
      <c r="C171" s="22">
        <f t="shared" si="28"/>
        <v>0</v>
      </c>
      <c r="D171" s="101">
        <f t="shared" si="28"/>
        <v>0</v>
      </c>
      <c r="E171" s="101"/>
      <c r="F171" s="100"/>
      <c r="G171" s="108">
        <f t="shared" si="24"/>
        <v>0</v>
      </c>
      <c r="H171" s="101"/>
      <c r="I171" s="101"/>
      <c r="J171" s="108"/>
      <c r="K171" s="110"/>
      <c r="L171" s="101"/>
      <c r="M171" s="101"/>
      <c r="N171" s="105"/>
      <c r="O171" s="110"/>
      <c r="P171" s="101"/>
      <c r="Q171" s="101"/>
      <c r="R171" s="105"/>
      <c r="S171" s="110"/>
      <c r="T171" s="101"/>
      <c r="U171" s="101"/>
      <c r="V171" s="105"/>
    </row>
    <row r="172" spans="1:22" x14ac:dyDescent="0.2">
      <c r="A172" s="98">
        <f t="shared" si="26"/>
        <v>164</v>
      </c>
      <c r="B172" s="44" t="s">
        <v>205</v>
      </c>
      <c r="C172" s="22">
        <f t="shared" si="28"/>
        <v>0</v>
      </c>
      <c r="D172" s="101">
        <f t="shared" si="28"/>
        <v>0</v>
      </c>
      <c r="E172" s="101"/>
      <c r="F172" s="100"/>
      <c r="G172" s="108">
        <f t="shared" ref="G172:G207" si="29">H172+J172</f>
        <v>0</v>
      </c>
      <c r="H172" s="101"/>
      <c r="I172" s="101"/>
      <c r="J172" s="108"/>
      <c r="K172" s="110"/>
      <c r="L172" s="101"/>
      <c r="M172" s="101"/>
      <c r="N172" s="105"/>
      <c r="O172" s="110"/>
      <c r="P172" s="101"/>
      <c r="Q172" s="101"/>
      <c r="R172" s="105"/>
      <c r="S172" s="110"/>
      <c r="T172" s="101"/>
      <c r="U172" s="101"/>
      <c r="V172" s="105"/>
    </row>
    <row r="173" spans="1:22" x14ac:dyDescent="0.2">
      <c r="A173" s="98">
        <v>165</v>
      </c>
      <c r="B173" s="28" t="s">
        <v>7</v>
      </c>
      <c r="C173" s="32">
        <f t="shared" si="28"/>
        <v>0</v>
      </c>
      <c r="D173" s="30">
        <f t="shared" si="28"/>
        <v>0</v>
      </c>
      <c r="E173" s="30">
        <f>I173+M173+Q173+U173</f>
        <v>0</v>
      </c>
      <c r="F173" s="33"/>
      <c r="G173" s="29"/>
      <c r="H173" s="30"/>
      <c r="I173" s="30"/>
      <c r="J173" s="102"/>
      <c r="K173" s="39">
        <f>L173+N173</f>
        <v>0</v>
      </c>
      <c r="L173" s="30"/>
      <c r="M173" s="30"/>
      <c r="N173" s="100"/>
      <c r="O173" s="103"/>
      <c r="P173" s="101"/>
      <c r="Q173" s="101"/>
      <c r="R173" s="100"/>
      <c r="S173" s="32">
        <f>T173+V173</f>
        <v>0</v>
      </c>
      <c r="T173" s="30"/>
      <c r="U173" s="30"/>
      <c r="V173" s="100"/>
    </row>
    <row r="174" spans="1:22" ht="13.5" thickBot="1" x14ac:dyDescent="0.25">
      <c r="A174" s="127">
        <f t="shared" si="26"/>
        <v>166</v>
      </c>
      <c r="B174" s="165" t="s">
        <v>206</v>
      </c>
      <c r="C174" s="53">
        <f t="shared" si="28"/>
        <v>0</v>
      </c>
      <c r="D174" s="148">
        <f t="shared" si="28"/>
        <v>0</v>
      </c>
      <c r="E174" s="148">
        <f>I174+M174+Q174+U174</f>
        <v>0</v>
      </c>
      <c r="F174" s="149"/>
      <c r="G174" s="166"/>
      <c r="H174" s="148"/>
      <c r="I174" s="148"/>
      <c r="J174" s="167"/>
      <c r="K174" s="164">
        <f>L174+N174</f>
        <v>0</v>
      </c>
      <c r="L174" s="148"/>
      <c r="M174" s="148"/>
      <c r="N174" s="149"/>
      <c r="O174" s="147"/>
      <c r="P174" s="148"/>
      <c r="Q174" s="148"/>
      <c r="R174" s="149"/>
      <c r="S174" s="22">
        <f>T174+V174</f>
        <v>0</v>
      </c>
      <c r="T174" s="148"/>
      <c r="U174" s="148"/>
      <c r="V174" s="149"/>
    </row>
    <row r="175" spans="1:22" ht="45.75" thickBot="1" x14ac:dyDescent="0.3">
      <c r="A175" s="78">
        <f t="shared" si="26"/>
        <v>167</v>
      </c>
      <c r="B175" s="79" t="s">
        <v>207</v>
      </c>
      <c r="C175" s="71">
        <f t="shared" ref="C175:L175" si="30">C176+C185+SUM(C187:C196)</f>
        <v>0</v>
      </c>
      <c r="D175" s="67">
        <f t="shared" si="30"/>
        <v>0</v>
      </c>
      <c r="E175" s="67">
        <f t="shared" si="30"/>
        <v>0</v>
      </c>
      <c r="F175" s="69">
        <f t="shared" si="30"/>
        <v>0</v>
      </c>
      <c r="G175" s="80">
        <f t="shared" si="30"/>
        <v>0</v>
      </c>
      <c r="H175" s="67">
        <f t="shared" si="30"/>
        <v>0</v>
      </c>
      <c r="I175" s="67">
        <f>I176+I185+SUM(I187:I196)</f>
        <v>0</v>
      </c>
      <c r="J175" s="72">
        <f t="shared" si="30"/>
        <v>0</v>
      </c>
      <c r="K175" s="71">
        <f t="shared" si="30"/>
        <v>0</v>
      </c>
      <c r="L175" s="67">
        <f t="shared" si="30"/>
        <v>0</v>
      </c>
      <c r="M175" s="67"/>
      <c r="N175" s="82">
        <f>N176+N185+SUM(N187:N196)</f>
        <v>0</v>
      </c>
      <c r="O175" s="71"/>
      <c r="P175" s="67"/>
      <c r="Q175" s="67"/>
      <c r="R175" s="82"/>
      <c r="S175" s="71">
        <f>S176+S185+SUM(S187:S196)</f>
        <v>0</v>
      </c>
      <c r="T175" s="67">
        <f>T176+T185+SUM(T187:T196)</f>
        <v>0</v>
      </c>
      <c r="U175" s="67">
        <f>U176+U185+SUM(U187:U196)</f>
        <v>0</v>
      </c>
      <c r="V175" s="72">
        <f>V176+V185+SUM(V187:V196)</f>
        <v>0</v>
      </c>
    </row>
    <row r="176" spans="1:22" x14ac:dyDescent="0.2">
      <c r="A176" s="168">
        <f t="shared" si="26"/>
        <v>168</v>
      </c>
      <c r="B176" s="169" t="s">
        <v>138</v>
      </c>
      <c r="C176" s="138">
        <f>G176+K176+O176+S176</f>
        <v>0</v>
      </c>
      <c r="D176" s="118">
        <f>H176+L176+P176+T176</f>
        <v>0</v>
      </c>
      <c r="E176" s="118"/>
      <c r="F176" s="121">
        <f>J176+N176+R176+V176</f>
        <v>0</v>
      </c>
      <c r="G176" s="117">
        <f>G177+G179+G180+G181+G182+G183+G184</f>
        <v>0</v>
      </c>
      <c r="H176" s="118">
        <f>H177+H179+H180+H181+H182+H183+H184</f>
        <v>0</v>
      </c>
      <c r="I176" s="118"/>
      <c r="J176" s="170">
        <f>J177+J179</f>
        <v>0</v>
      </c>
      <c r="K176" s="117">
        <f>L176+N176</f>
        <v>0</v>
      </c>
      <c r="L176" s="117">
        <f>L177+L180+L181</f>
        <v>0</v>
      </c>
      <c r="M176" s="117"/>
      <c r="N176" s="171">
        <f>N177+N180+N181</f>
        <v>0</v>
      </c>
      <c r="O176" s="172"/>
      <c r="P176" s="173"/>
      <c r="Q176" s="173"/>
      <c r="R176" s="119"/>
      <c r="S176" s="139"/>
      <c r="T176" s="124"/>
      <c r="U176" s="124"/>
      <c r="V176" s="120"/>
    </row>
    <row r="177" spans="1:22" x14ac:dyDescent="0.2">
      <c r="A177" s="174">
        <f t="shared" si="26"/>
        <v>169</v>
      </c>
      <c r="B177" s="44" t="s">
        <v>208</v>
      </c>
      <c r="C177" s="22">
        <f>G177+K177+O177+S177</f>
        <v>0</v>
      </c>
      <c r="D177" s="101">
        <f>H177</f>
        <v>0</v>
      </c>
      <c r="E177" s="101"/>
      <c r="F177" s="102">
        <f>J177+N177+R177+V177</f>
        <v>0</v>
      </c>
      <c r="G177" s="103">
        <f t="shared" si="29"/>
        <v>0</v>
      </c>
      <c r="H177" s="25"/>
      <c r="I177" s="25"/>
      <c r="J177" s="35"/>
      <c r="K177" s="95">
        <f>L177+N177</f>
        <v>0</v>
      </c>
      <c r="L177" s="101"/>
      <c r="M177" s="101"/>
      <c r="N177" s="100">
        <f>N178</f>
        <v>0</v>
      </c>
      <c r="O177" s="103"/>
      <c r="P177" s="101"/>
      <c r="Q177" s="101"/>
      <c r="R177" s="100"/>
      <c r="S177" s="103"/>
      <c r="T177" s="101"/>
      <c r="U177" s="101"/>
      <c r="V177" s="100"/>
    </row>
    <row r="178" spans="1:22" x14ac:dyDescent="0.2">
      <c r="A178" s="174">
        <f t="shared" si="26"/>
        <v>170</v>
      </c>
      <c r="B178" s="44" t="s">
        <v>209</v>
      </c>
      <c r="C178" s="22">
        <f t="shared" ref="C178:E208" si="31">G178+K178+O178+S178</f>
        <v>0</v>
      </c>
      <c r="D178" s="101"/>
      <c r="E178" s="101"/>
      <c r="F178" s="102">
        <f>J178+N178+R178+V178</f>
        <v>0</v>
      </c>
      <c r="G178" s="103"/>
      <c r="H178" s="25"/>
      <c r="I178" s="101"/>
      <c r="J178" s="100"/>
      <c r="K178" s="103">
        <f>L178+N178</f>
        <v>0</v>
      </c>
      <c r="L178" s="101"/>
      <c r="M178" s="101"/>
      <c r="N178" s="100"/>
      <c r="O178" s="103"/>
      <c r="P178" s="101"/>
      <c r="Q178" s="101"/>
      <c r="R178" s="100"/>
      <c r="S178" s="103"/>
      <c r="T178" s="101"/>
      <c r="U178" s="101"/>
      <c r="V178" s="100"/>
    </row>
    <row r="179" spans="1:22" ht="25.5" x14ac:dyDescent="0.2">
      <c r="A179" s="174">
        <v>171</v>
      </c>
      <c r="B179" s="175" t="s">
        <v>210</v>
      </c>
      <c r="C179" s="164">
        <f t="shared" si="31"/>
        <v>0</v>
      </c>
      <c r="D179" s="25"/>
      <c r="E179" s="25"/>
      <c r="F179" s="102">
        <f>J179+N179+R179+V179</f>
        <v>0</v>
      </c>
      <c r="G179" s="103">
        <f t="shared" si="29"/>
        <v>0</v>
      </c>
      <c r="H179" s="25"/>
      <c r="I179" s="101"/>
      <c r="J179" s="12"/>
      <c r="K179" s="103"/>
      <c r="L179" s="101"/>
      <c r="M179" s="101"/>
      <c r="N179" s="100"/>
      <c r="O179" s="103"/>
      <c r="P179" s="101"/>
      <c r="Q179" s="101"/>
      <c r="R179" s="100"/>
      <c r="S179" s="103"/>
      <c r="T179" s="101"/>
      <c r="U179" s="101"/>
      <c r="V179" s="100"/>
    </row>
    <row r="180" spans="1:22" x14ac:dyDescent="0.2">
      <c r="A180" s="174">
        <f t="shared" si="26"/>
        <v>172</v>
      </c>
      <c r="B180" s="44" t="s">
        <v>211</v>
      </c>
      <c r="C180" s="22">
        <f t="shared" si="31"/>
        <v>0</v>
      </c>
      <c r="D180" s="101">
        <f t="shared" si="31"/>
        <v>0</v>
      </c>
      <c r="E180" s="101"/>
      <c r="F180" s="102"/>
      <c r="G180" s="103">
        <f t="shared" si="29"/>
        <v>0</v>
      </c>
      <c r="H180" s="101"/>
      <c r="I180" s="101"/>
      <c r="J180" s="100"/>
      <c r="K180" s="103"/>
      <c r="L180" s="101"/>
      <c r="M180" s="101"/>
      <c r="N180" s="100"/>
      <c r="O180" s="103"/>
      <c r="P180" s="101"/>
      <c r="Q180" s="101"/>
      <c r="R180" s="100"/>
      <c r="S180" s="103"/>
      <c r="T180" s="101"/>
      <c r="U180" s="101"/>
      <c r="V180" s="100"/>
    </row>
    <row r="181" spans="1:22" x14ac:dyDescent="0.2">
      <c r="A181" s="174">
        <f t="shared" si="26"/>
        <v>173</v>
      </c>
      <c r="B181" s="44" t="s">
        <v>203</v>
      </c>
      <c r="C181" s="22">
        <f t="shared" si="31"/>
        <v>0</v>
      </c>
      <c r="D181" s="101">
        <f t="shared" si="31"/>
        <v>0</v>
      </c>
      <c r="E181" s="101"/>
      <c r="F181" s="102"/>
      <c r="G181" s="103"/>
      <c r="H181" s="107"/>
      <c r="I181" s="107"/>
      <c r="J181" s="105"/>
      <c r="K181" s="103">
        <f>L181+N181</f>
        <v>0</v>
      </c>
      <c r="L181" s="107"/>
      <c r="M181" s="107"/>
      <c r="N181" s="105"/>
      <c r="O181" s="103"/>
      <c r="P181" s="107"/>
      <c r="Q181" s="107"/>
      <c r="R181" s="105"/>
      <c r="S181" s="103"/>
      <c r="T181" s="107"/>
      <c r="U181" s="107"/>
      <c r="V181" s="105"/>
    </row>
    <row r="182" spans="1:22" x14ac:dyDescent="0.2">
      <c r="A182" s="174">
        <v>174</v>
      </c>
      <c r="B182" s="44" t="s">
        <v>212</v>
      </c>
      <c r="C182" s="22">
        <f t="shared" si="31"/>
        <v>0</v>
      </c>
      <c r="D182" s="101">
        <f t="shared" si="31"/>
        <v>0</v>
      </c>
      <c r="E182" s="101"/>
      <c r="F182" s="102"/>
      <c r="G182" s="103">
        <f t="shared" si="29"/>
        <v>0</v>
      </c>
      <c r="H182" s="101"/>
      <c r="I182" s="107"/>
      <c r="J182" s="105"/>
      <c r="K182" s="110"/>
      <c r="L182" s="101"/>
      <c r="M182" s="107"/>
      <c r="N182" s="105"/>
      <c r="O182" s="110"/>
      <c r="P182" s="101"/>
      <c r="Q182" s="107"/>
      <c r="R182" s="105"/>
      <c r="S182" s="110"/>
      <c r="T182" s="101"/>
      <c r="U182" s="107"/>
      <c r="V182" s="105"/>
    </row>
    <row r="183" spans="1:22" x14ac:dyDescent="0.2">
      <c r="A183" s="174">
        <v>175</v>
      </c>
      <c r="B183" s="44" t="s">
        <v>213</v>
      </c>
      <c r="C183" s="22">
        <f t="shared" si="31"/>
        <v>0</v>
      </c>
      <c r="D183" s="101">
        <f t="shared" si="31"/>
        <v>0</v>
      </c>
      <c r="E183" s="101"/>
      <c r="F183" s="102"/>
      <c r="G183" s="110">
        <f t="shared" si="29"/>
        <v>0</v>
      </c>
      <c r="H183" s="101"/>
      <c r="I183" s="107"/>
      <c r="J183" s="105"/>
      <c r="K183" s="110"/>
      <c r="L183" s="101"/>
      <c r="M183" s="107"/>
      <c r="N183" s="105"/>
      <c r="O183" s="110"/>
      <c r="P183" s="101"/>
      <c r="Q183" s="107"/>
      <c r="R183" s="105"/>
      <c r="S183" s="110"/>
      <c r="T183" s="101"/>
      <c r="U183" s="107"/>
      <c r="V183" s="105"/>
    </row>
    <row r="184" spans="1:22" x14ac:dyDescent="0.2">
      <c r="A184" s="174">
        <v>176</v>
      </c>
      <c r="B184" s="44" t="s">
        <v>214</v>
      </c>
      <c r="C184" s="22">
        <f t="shared" si="31"/>
        <v>0</v>
      </c>
      <c r="D184" s="101">
        <f t="shared" si="31"/>
        <v>0</v>
      </c>
      <c r="E184" s="101"/>
      <c r="F184" s="102"/>
      <c r="G184" s="110">
        <f t="shared" si="29"/>
        <v>0</v>
      </c>
      <c r="H184" s="101"/>
      <c r="I184" s="107"/>
      <c r="J184" s="105"/>
      <c r="K184" s="110"/>
      <c r="L184" s="101"/>
      <c r="M184" s="107"/>
      <c r="N184" s="105"/>
      <c r="O184" s="110"/>
      <c r="P184" s="101"/>
      <c r="Q184" s="107"/>
      <c r="R184" s="105"/>
      <c r="S184" s="110"/>
      <c r="T184" s="101"/>
      <c r="U184" s="107"/>
      <c r="V184" s="105"/>
    </row>
    <row r="185" spans="1:22" x14ac:dyDescent="0.2">
      <c r="A185" s="174">
        <v>177</v>
      </c>
      <c r="B185" s="28" t="s">
        <v>143</v>
      </c>
      <c r="C185" s="32">
        <f t="shared" si="31"/>
        <v>0</v>
      </c>
      <c r="D185" s="30">
        <f>H185</f>
        <v>0</v>
      </c>
      <c r="E185" s="30"/>
      <c r="F185" s="31"/>
      <c r="G185" s="39">
        <f>G186</f>
        <v>0</v>
      </c>
      <c r="H185" s="30">
        <f>H186</f>
        <v>0</v>
      </c>
      <c r="I185" s="101"/>
      <c r="J185" s="105"/>
      <c r="K185" s="110"/>
      <c r="L185" s="101"/>
      <c r="M185" s="101"/>
      <c r="N185" s="105"/>
      <c r="O185" s="110"/>
      <c r="P185" s="101"/>
      <c r="Q185" s="101"/>
      <c r="R185" s="105"/>
      <c r="S185" s="110"/>
      <c r="T185" s="101"/>
      <c r="U185" s="101"/>
      <c r="V185" s="105"/>
    </row>
    <row r="186" spans="1:22" x14ac:dyDescent="0.2">
      <c r="A186" s="174">
        <f t="shared" si="26"/>
        <v>178</v>
      </c>
      <c r="B186" s="44" t="s">
        <v>215</v>
      </c>
      <c r="C186" s="22">
        <f t="shared" si="31"/>
        <v>0</v>
      </c>
      <c r="D186" s="101">
        <f t="shared" si="31"/>
        <v>0</v>
      </c>
      <c r="E186" s="101"/>
      <c r="F186" s="102"/>
      <c r="G186" s="110">
        <f t="shared" si="29"/>
        <v>0</v>
      </c>
      <c r="H186" s="101"/>
      <c r="I186" s="101"/>
      <c r="J186" s="105"/>
      <c r="K186" s="110"/>
      <c r="L186" s="101"/>
      <c r="M186" s="101"/>
      <c r="N186" s="105"/>
      <c r="O186" s="110"/>
      <c r="P186" s="101"/>
      <c r="Q186" s="101"/>
      <c r="R186" s="105"/>
      <c r="S186" s="110"/>
      <c r="T186" s="101"/>
      <c r="U186" s="101"/>
      <c r="V186" s="105"/>
    </row>
    <row r="187" spans="1:22" x14ac:dyDescent="0.2">
      <c r="A187" s="174">
        <v>179</v>
      </c>
      <c r="B187" s="28" t="s">
        <v>8</v>
      </c>
      <c r="C187" s="32">
        <f t="shared" si="31"/>
        <v>0</v>
      </c>
      <c r="D187" s="30">
        <f t="shared" si="31"/>
        <v>0</v>
      </c>
      <c r="E187" s="30">
        <f t="shared" si="31"/>
        <v>0</v>
      </c>
      <c r="F187" s="31"/>
      <c r="G187" s="32">
        <f t="shared" si="29"/>
        <v>0</v>
      </c>
      <c r="H187" s="30"/>
      <c r="I187" s="30"/>
      <c r="J187" s="35"/>
      <c r="K187" s="32"/>
      <c r="L187" s="101"/>
      <c r="M187" s="101"/>
      <c r="N187" s="100"/>
      <c r="O187" s="103"/>
      <c r="P187" s="101"/>
      <c r="Q187" s="101"/>
      <c r="R187" s="100"/>
      <c r="S187" s="32">
        <f>T187+V187</f>
        <v>0</v>
      </c>
      <c r="T187" s="30"/>
      <c r="U187" s="30"/>
      <c r="V187" s="33"/>
    </row>
    <row r="188" spans="1:22" x14ac:dyDescent="0.2">
      <c r="A188" s="174">
        <f t="shared" si="26"/>
        <v>180</v>
      </c>
      <c r="B188" s="28" t="s">
        <v>9</v>
      </c>
      <c r="C188" s="32">
        <f t="shared" si="31"/>
        <v>0</v>
      </c>
      <c r="D188" s="30">
        <f t="shared" si="31"/>
        <v>0</v>
      </c>
      <c r="E188" s="30">
        <f t="shared" si="31"/>
        <v>0</v>
      </c>
      <c r="F188" s="31"/>
      <c r="G188" s="32">
        <f t="shared" si="29"/>
        <v>0</v>
      </c>
      <c r="H188" s="30"/>
      <c r="I188" s="30"/>
      <c r="J188" s="35"/>
      <c r="K188" s="32"/>
      <c r="L188" s="101"/>
      <c r="M188" s="101"/>
      <c r="N188" s="100"/>
      <c r="O188" s="103"/>
      <c r="P188" s="101"/>
      <c r="Q188" s="101"/>
      <c r="R188" s="100"/>
      <c r="S188" s="32"/>
      <c r="T188" s="30"/>
      <c r="U188" s="30"/>
      <c r="V188" s="33"/>
    </row>
    <row r="189" spans="1:22" x14ac:dyDescent="0.2">
      <c r="A189" s="174">
        <f t="shared" si="26"/>
        <v>181</v>
      </c>
      <c r="B189" s="28" t="s">
        <v>10</v>
      </c>
      <c r="C189" s="32">
        <f t="shared" si="31"/>
        <v>0</v>
      </c>
      <c r="D189" s="30">
        <f t="shared" si="31"/>
        <v>0</v>
      </c>
      <c r="E189" s="30">
        <f t="shared" si="31"/>
        <v>0</v>
      </c>
      <c r="F189" s="31"/>
      <c r="G189" s="32">
        <f t="shared" si="29"/>
        <v>0</v>
      </c>
      <c r="H189" s="30"/>
      <c r="I189" s="30"/>
      <c r="J189" s="33"/>
      <c r="K189" s="32"/>
      <c r="L189" s="101"/>
      <c r="M189" s="101"/>
      <c r="N189" s="100"/>
      <c r="O189" s="103"/>
      <c r="P189" s="101"/>
      <c r="Q189" s="101"/>
      <c r="R189" s="100"/>
      <c r="S189" s="32">
        <f>T189+V189</f>
        <v>0</v>
      </c>
      <c r="T189" s="30"/>
      <c r="U189" s="30"/>
      <c r="V189" s="33"/>
    </row>
    <row r="190" spans="1:22" x14ac:dyDescent="0.2">
      <c r="A190" s="174">
        <f t="shared" si="26"/>
        <v>182</v>
      </c>
      <c r="B190" s="28" t="s">
        <v>11</v>
      </c>
      <c r="C190" s="32">
        <f t="shared" si="31"/>
        <v>0</v>
      </c>
      <c r="D190" s="30">
        <f t="shared" si="31"/>
        <v>0</v>
      </c>
      <c r="E190" s="30">
        <f t="shared" si="31"/>
        <v>0</v>
      </c>
      <c r="F190" s="31"/>
      <c r="G190" s="32">
        <f t="shared" si="29"/>
        <v>0</v>
      </c>
      <c r="H190" s="30"/>
      <c r="I190" s="30"/>
      <c r="J190" s="33"/>
      <c r="K190" s="32"/>
      <c r="L190" s="101"/>
      <c r="M190" s="101"/>
      <c r="N190" s="100"/>
      <c r="O190" s="103"/>
      <c r="P190" s="101"/>
      <c r="Q190" s="101"/>
      <c r="R190" s="100"/>
      <c r="S190" s="32"/>
      <c r="T190" s="30"/>
      <c r="U190" s="30"/>
      <c r="V190" s="33"/>
    </row>
    <row r="191" spans="1:22" x14ac:dyDescent="0.2">
      <c r="A191" s="174">
        <f t="shared" si="26"/>
        <v>183</v>
      </c>
      <c r="B191" s="28" t="s">
        <v>12</v>
      </c>
      <c r="C191" s="32">
        <f t="shared" si="31"/>
        <v>0</v>
      </c>
      <c r="D191" s="30">
        <f t="shared" si="31"/>
        <v>0</v>
      </c>
      <c r="E191" s="30">
        <f t="shared" si="31"/>
        <v>0</v>
      </c>
      <c r="F191" s="31"/>
      <c r="G191" s="32">
        <f t="shared" si="29"/>
        <v>0</v>
      </c>
      <c r="H191" s="30"/>
      <c r="I191" s="30"/>
      <c r="J191" s="33"/>
      <c r="K191" s="32"/>
      <c r="L191" s="101"/>
      <c r="M191" s="101"/>
      <c r="N191" s="100"/>
      <c r="O191" s="103"/>
      <c r="P191" s="101"/>
      <c r="Q191" s="101"/>
      <c r="R191" s="100"/>
      <c r="S191" s="32"/>
      <c r="T191" s="30"/>
      <c r="U191" s="30"/>
      <c r="V191" s="33"/>
    </row>
    <row r="192" spans="1:22" x14ac:dyDescent="0.2">
      <c r="A192" s="174">
        <f t="shared" si="26"/>
        <v>184</v>
      </c>
      <c r="B192" s="28" t="s">
        <v>13</v>
      </c>
      <c r="C192" s="32">
        <f t="shared" si="31"/>
        <v>0</v>
      </c>
      <c r="D192" s="30">
        <f t="shared" si="31"/>
        <v>0</v>
      </c>
      <c r="E192" s="30">
        <f t="shared" si="31"/>
        <v>0</v>
      </c>
      <c r="F192" s="31"/>
      <c r="G192" s="32">
        <f t="shared" si="29"/>
        <v>0</v>
      </c>
      <c r="H192" s="30"/>
      <c r="I192" s="30"/>
      <c r="J192" s="33"/>
      <c r="K192" s="32"/>
      <c r="L192" s="101"/>
      <c r="M192" s="101"/>
      <c r="N192" s="100"/>
      <c r="O192" s="103"/>
      <c r="P192" s="101"/>
      <c r="Q192" s="101"/>
      <c r="R192" s="100"/>
      <c r="S192" s="32"/>
      <c r="T192" s="30"/>
      <c r="U192" s="30"/>
      <c r="V192" s="33"/>
    </row>
    <row r="193" spans="1:22" x14ac:dyDescent="0.2">
      <c r="A193" s="174">
        <f t="shared" si="26"/>
        <v>185</v>
      </c>
      <c r="B193" s="28" t="s">
        <v>14</v>
      </c>
      <c r="C193" s="32">
        <f t="shared" si="31"/>
        <v>0</v>
      </c>
      <c r="D193" s="30">
        <f t="shared" si="31"/>
        <v>0</v>
      </c>
      <c r="E193" s="30">
        <f t="shared" si="31"/>
        <v>0</v>
      </c>
      <c r="F193" s="31"/>
      <c r="G193" s="32">
        <f t="shared" si="29"/>
        <v>0</v>
      </c>
      <c r="H193" s="30"/>
      <c r="I193" s="30"/>
      <c r="J193" s="33"/>
      <c r="K193" s="32"/>
      <c r="L193" s="101"/>
      <c r="M193" s="101"/>
      <c r="N193" s="100"/>
      <c r="O193" s="103"/>
      <c r="P193" s="101"/>
      <c r="Q193" s="101"/>
      <c r="R193" s="100"/>
      <c r="S193" s="32">
        <f>T193+V193</f>
        <v>0</v>
      </c>
      <c r="T193" s="30"/>
      <c r="U193" s="30"/>
      <c r="V193" s="33"/>
    </row>
    <row r="194" spans="1:22" x14ac:dyDescent="0.2">
      <c r="A194" s="174">
        <f t="shared" si="26"/>
        <v>186</v>
      </c>
      <c r="B194" s="28" t="s">
        <v>15</v>
      </c>
      <c r="C194" s="32">
        <f t="shared" si="31"/>
        <v>0</v>
      </c>
      <c r="D194" s="30">
        <f t="shared" si="31"/>
        <v>0</v>
      </c>
      <c r="E194" s="30">
        <f t="shared" si="31"/>
        <v>0</v>
      </c>
      <c r="F194" s="31"/>
      <c r="G194" s="32">
        <f t="shared" si="29"/>
        <v>0</v>
      </c>
      <c r="H194" s="30"/>
      <c r="I194" s="30"/>
      <c r="J194" s="33"/>
      <c r="K194" s="32"/>
      <c r="L194" s="101"/>
      <c r="M194" s="101"/>
      <c r="N194" s="100"/>
      <c r="O194" s="103"/>
      <c r="P194" s="101"/>
      <c r="Q194" s="101"/>
      <c r="R194" s="100"/>
      <c r="S194" s="32"/>
      <c r="T194" s="30"/>
      <c r="U194" s="30"/>
      <c r="V194" s="33"/>
    </row>
    <row r="195" spans="1:22" x14ac:dyDescent="0.2">
      <c r="A195" s="174">
        <f t="shared" si="26"/>
        <v>187</v>
      </c>
      <c r="B195" s="28" t="s">
        <v>34</v>
      </c>
      <c r="C195" s="32">
        <f t="shared" si="31"/>
        <v>0</v>
      </c>
      <c r="D195" s="30">
        <f t="shared" si="31"/>
        <v>0</v>
      </c>
      <c r="E195" s="30">
        <f t="shared" si="31"/>
        <v>0</v>
      </c>
      <c r="F195" s="31"/>
      <c r="G195" s="32">
        <f t="shared" si="29"/>
        <v>0</v>
      </c>
      <c r="H195" s="30"/>
      <c r="I195" s="30"/>
      <c r="J195" s="33"/>
      <c r="K195" s="32"/>
      <c r="L195" s="101"/>
      <c r="M195" s="101"/>
      <c r="N195" s="100"/>
      <c r="O195" s="103"/>
      <c r="P195" s="101"/>
      <c r="Q195" s="101"/>
      <c r="R195" s="100"/>
      <c r="S195" s="32"/>
      <c r="T195" s="30"/>
      <c r="U195" s="30"/>
      <c r="V195" s="33"/>
    </row>
    <row r="196" spans="1:22" ht="13.5" thickBot="1" x14ac:dyDescent="0.25">
      <c r="A196" s="176">
        <f t="shared" si="26"/>
        <v>188</v>
      </c>
      <c r="B196" s="28" t="s">
        <v>17</v>
      </c>
      <c r="C196" s="32">
        <f t="shared" si="31"/>
        <v>0</v>
      </c>
      <c r="D196" s="30">
        <f t="shared" si="31"/>
        <v>0</v>
      </c>
      <c r="E196" s="30">
        <f>I196+M196+Q196+U196</f>
        <v>0</v>
      </c>
      <c r="F196" s="31"/>
      <c r="G196" s="61">
        <f t="shared" si="29"/>
        <v>0</v>
      </c>
      <c r="H196" s="60"/>
      <c r="I196" s="60"/>
      <c r="J196" s="63"/>
      <c r="K196" s="32"/>
      <c r="L196" s="101"/>
      <c r="M196" s="101"/>
      <c r="N196" s="100"/>
      <c r="O196" s="103"/>
      <c r="P196" s="101"/>
      <c r="Q196" s="101"/>
      <c r="R196" s="100"/>
      <c r="S196" s="61">
        <f>T196+V196</f>
        <v>0</v>
      </c>
      <c r="T196" s="60"/>
      <c r="U196" s="60"/>
      <c r="V196" s="63"/>
    </row>
    <row r="197" spans="1:22" ht="45.75" thickBot="1" x14ac:dyDescent="0.3">
      <c r="A197" s="78">
        <v>189</v>
      </c>
      <c r="B197" s="79" t="s">
        <v>216</v>
      </c>
      <c r="C197" s="80">
        <f t="shared" si="31"/>
        <v>0</v>
      </c>
      <c r="D197" s="67">
        <f t="shared" si="31"/>
        <v>0</v>
      </c>
      <c r="E197" s="67"/>
      <c r="F197" s="72"/>
      <c r="G197" s="80">
        <f>G198+G200+G203+G206</f>
        <v>0</v>
      </c>
      <c r="H197" s="67">
        <f>H198+H200+H203+H206</f>
        <v>0</v>
      </c>
      <c r="I197" s="67"/>
      <c r="J197" s="72"/>
      <c r="K197" s="81">
        <f>K201</f>
        <v>0</v>
      </c>
      <c r="L197" s="67">
        <f>L201</f>
        <v>0</v>
      </c>
      <c r="M197" s="67"/>
      <c r="N197" s="72"/>
      <c r="O197" s="80"/>
      <c r="P197" s="67"/>
      <c r="Q197" s="67"/>
      <c r="R197" s="72"/>
      <c r="S197" s="67"/>
      <c r="T197" s="67"/>
      <c r="U197" s="67"/>
      <c r="V197" s="72"/>
    </row>
    <row r="198" spans="1:22" x14ac:dyDescent="0.2">
      <c r="A198" s="83">
        <v>190</v>
      </c>
      <c r="B198" s="97" t="s">
        <v>140</v>
      </c>
      <c r="C198" s="92">
        <f t="shared" si="31"/>
        <v>0</v>
      </c>
      <c r="D198" s="90">
        <f t="shared" si="31"/>
        <v>0</v>
      </c>
      <c r="E198" s="90"/>
      <c r="F198" s="93"/>
      <c r="G198" s="94">
        <f>G199</f>
        <v>0</v>
      </c>
      <c r="H198" s="90">
        <f>H199</f>
        <v>0</v>
      </c>
      <c r="I198" s="124"/>
      <c r="J198" s="116"/>
      <c r="K198" s="177"/>
      <c r="L198" s="124"/>
      <c r="M198" s="124"/>
      <c r="N198" s="178"/>
      <c r="O198" s="177"/>
      <c r="P198" s="124"/>
      <c r="Q198" s="124"/>
      <c r="R198" s="178"/>
      <c r="S198" s="177"/>
      <c r="T198" s="124"/>
      <c r="U198" s="124"/>
      <c r="V198" s="178"/>
    </row>
    <row r="199" spans="1:22" x14ac:dyDescent="0.2">
      <c r="A199" s="98">
        <f t="shared" si="26"/>
        <v>191</v>
      </c>
      <c r="B199" s="44" t="s">
        <v>217</v>
      </c>
      <c r="C199" s="22">
        <f t="shared" si="31"/>
        <v>0</v>
      </c>
      <c r="D199" s="101">
        <f t="shared" si="31"/>
        <v>0</v>
      </c>
      <c r="E199" s="101"/>
      <c r="F199" s="100"/>
      <c r="G199" s="107">
        <f t="shared" si="29"/>
        <v>0</v>
      </c>
      <c r="H199" s="102"/>
      <c r="I199" s="101"/>
      <c r="J199" s="102"/>
      <c r="K199" s="103"/>
      <c r="L199" s="101"/>
      <c r="M199" s="101"/>
      <c r="N199" s="100"/>
      <c r="O199" s="103"/>
      <c r="P199" s="101"/>
      <c r="Q199" s="101"/>
      <c r="R199" s="100"/>
      <c r="S199" s="103"/>
      <c r="T199" s="101"/>
      <c r="U199" s="101"/>
      <c r="V199" s="100"/>
    </row>
    <row r="200" spans="1:22" x14ac:dyDescent="0.2">
      <c r="A200" s="98">
        <f t="shared" si="26"/>
        <v>192</v>
      </c>
      <c r="B200" s="28" t="s">
        <v>218</v>
      </c>
      <c r="C200" s="32">
        <f t="shared" si="31"/>
        <v>0</v>
      </c>
      <c r="D200" s="30">
        <f t="shared" si="31"/>
        <v>0</v>
      </c>
      <c r="E200" s="30"/>
      <c r="F200" s="33"/>
      <c r="G200" s="104">
        <f>G202</f>
        <v>0</v>
      </c>
      <c r="H200" s="30">
        <f>H202</f>
        <v>0</v>
      </c>
      <c r="I200" s="101"/>
      <c r="J200" s="102"/>
      <c r="K200" s="39">
        <f>K201</f>
        <v>0</v>
      </c>
      <c r="L200" s="30">
        <f>L201</f>
        <v>0</v>
      </c>
      <c r="M200" s="101"/>
      <c r="N200" s="100"/>
      <c r="O200" s="103"/>
      <c r="P200" s="101"/>
      <c r="Q200" s="101"/>
      <c r="R200" s="100"/>
      <c r="S200" s="103"/>
      <c r="T200" s="101"/>
      <c r="U200" s="101"/>
      <c r="V200" s="100"/>
    </row>
    <row r="201" spans="1:22" x14ac:dyDescent="0.2">
      <c r="A201" s="98">
        <f t="shared" si="26"/>
        <v>193</v>
      </c>
      <c r="B201" s="44" t="s">
        <v>219</v>
      </c>
      <c r="C201" s="22">
        <f t="shared" si="31"/>
        <v>0</v>
      </c>
      <c r="D201" s="25">
        <f t="shared" si="31"/>
        <v>0</v>
      </c>
      <c r="E201" s="30"/>
      <c r="F201" s="33"/>
      <c r="G201" s="29"/>
      <c r="H201" s="104"/>
      <c r="I201" s="101"/>
      <c r="J201" s="102"/>
      <c r="K201" s="103">
        <f>L201+N201</f>
        <v>0</v>
      </c>
      <c r="L201" s="101"/>
      <c r="M201" s="101"/>
      <c r="N201" s="100"/>
      <c r="O201" s="103"/>
      <c r="P201" s="101"/>
      <c r="Q201" s="101"/>
      <c r="R201" s="100"/>
      <c r="S201" s="103"/>
      <c r="T201" s="101"/>
      <c r="U201" s="101"/>
      <c r="V201" s="100"/>
    </row>
    <row r="202" spans="1:22" x14ac:dyDescent="0.2">
      <c r="A202" s="98">
        <f t="shared" si="26"/>
        <v>194</v>
      </c>
      <c r="B202" s="44" t="s">
        <v>220</v>
      </c>
      <c r="C202" s="22">
        <f t="shared" si="31"/>
        <v>0</v>
      </c>
      <c r="D202" s="101">
        <f t="shared" si="31"/>
        <v>0</v>
      </c>
      <c r="E202" s="101"/>
      <c r="F202" s="100"/>
      <c r="G202" s="107">
        <f t="shared" si="29"/>
        <v>0</v>
      </c>
      <c r="H202" s="102"/>
      <c r="I202" s="101"/>
      <c r="J202" s="102"/>
      <c r="K202" s="103"/>
      <c r="L202" s="101"/>
      <c r="M202" s="101"/>
      <c r="N202" s="100"/>
      <c r="O202" s="103"/>
      <c r="P202" s="101"/>
      <c r="Q202" s="101"/>
      <c r="R202" s="100"/>
      <c r="S202" s="103"/>
      <c r="T202" s="101"/>
      <c r="U202" s="101"/>
      <c r="V202" s="100"/>
    </row>
    <row r="203" spans="1:22" x14ac:dyDescent="0.2">
      <c r="A203" s="98">
        <v>195</v>
      </c>
      <c r="B203" s="28" t="s">
        <v>143</v>
      </c>
      <c r="C203" s="32">
        <f t="shared" si="31"/>
        <v>0</v>
      </c>
      <c r="D203" s="30">
        <f t="shared" si="31"/>
        <v>0</v>
      </c>
      <c r="E203" s="30"/>
      <c r="F203" s="33"/>
      <c r="G203" s="104">
        <f t="shared" si="29"/>
        <v>0</v>
      </c>
      <c r="H203" s="30">
        <f>H204+H205</f>
        <v>0</v>
      </c>
      <c r="I203" s="101"/>
      <c r="J203" s="102"/>
      <c r="K203" s="103"/>
      <c r="L203" s="101"/>
      <c r="M203" s="101"/>
      <c r="N203" s="100"/>
      <c r="O203" s="103"/>
      <c r="P203" s="101"/>
      <c r="Q203" s="101"/>
      <c r="R203" s="100"/>
      <c r="S203" s="39"/>
      <c r="T203" s="30"/>
      <c r="U203" s="101"/>
      <c r="V203" s="100"/>
    </row>
    <row r="204" spans="1:22" ht="25.5" x14ac:dyDescent="0.2">
      <c r="A204" s="98">
        <f t="shared" si="26"/>
        <v>196</v>
      </c>
      <c r="B204" s="111" t="s">
        <v>221</v>
      </c>
      <c r="C204" s="22">
        <f t="shared" si="31"/>
        <v>0</v>
      </c>
      <c r="D204" s="25">
        <f t="shared" si="31"/>
        <v>0</v>
      </c>
      <c r="E204" s="54"/>
      <c r="F204" s="55"/>
      <c r="G204" s="20">
        <f t="shared" si="29"/>
        <v>0</v>
      </c>
      <c r="H204" s="179"/>
      <c r="I204" s="148"/>
      <c r="J204" s="167"/>
      <c r="K204" s="147"/>
      <c r="L204" s="148"/>
      <c r="M204" s="148"/>
      <c r="N204" s="149"/>
      <c r="O204" s="147"/>
      <c r="P204" s="148"/>
      <c r="Q204" s="148"/>
      <c r="R204" s="149"/>
      <c r="S204" s="147"/>
      <c r="T204" s="148"/>
      <c r="U204" s="148"/>
      <c r="V204" s="149"/>
    </row>
    <row r="205" spans="1:22" x14ac:dyDescent="0.2">
      <c r="A205" s="98">
        <f t="shared" si="26"/>
        <v>197</v>
      </c>
      <c r="B205" s="28" t="s">
        <v>222</v>
      </c>
      <c r="C205" s="22">
        <f t="shared" si="31"/>
        <v>0</v>
      </c>
      <c r="D205" s="25">
        <f t="shared" si="31"/>
        <v>0</v>
      </c>
      <c r="E205" s="48"/>
      <c r="F205" s="51"/>
      <c r="G205" s="107">
        <f t="shared" si="29"/>
        <v>0</v>
      </c>
      <c r="H205" s="54"/>
      <c r="I205" s="148"/>
      <c r="J205" s="167"/>
      <c r="K205" s="147"/>
      <c r="L205" s="148"/>
      <c r="M205" s="148"/>
      <c r="N205" s="149"/>
      <c r="O205" s="147"/>
      <c r="P205" s="148"/>
      <c r="Q205" s="148"/>
      <c r="R205" s="149"/>
      <c r="S205" s="25"/>
      <c r="T205" s="148"/>
      <c r="U205" s="148"/>
      <c r="V205" s="149"/>
    </row>
    <row r="206" spans="1:22" x14ac:dyDescent="0.2">
      <c r="A206" s="98">
        <v>198</v>
      </c>
      <c r="B206" s="28" t="s">
        <v>42</v>
      </c>
      <c r="C206" s="32">
        <f t="shared" si="31"/>
        <v>0</v>
      </c>
      <c r="D206" s="30">
        <f t="shared" si="31"/>
        <v>0</v>
      </c>
      <c r="E206" s="48"/>
      <c r="F206" s="51"/>
      <c r="G206" s="29">
        <f t="shared" si="29"/>
        <v>0</v>
      </c>
      <c r="H206" s="48">
        <f>H207</f>
        <v>0</v>
      </c>
      <c r="I206" s="148"/>
      <c r="J206" s="180"/>
      <c r="K206" s="181"/>
      <c r="L206" s="148"/>
      <c r="M206" s="148"/>
      <c r="N206" s="182"/>
      <c r="O206" s="147"/>
      <c r="P206" s="148"/>
      <c r="Q206" s="148"/>
      <c r="R206" s="182"/>
      <c r="S206" s="181"/>
      <c r="T206" s="148"/>
      <c r="U206" s="148"/>
      <c r="V206" s="182"/>
    </row>
    <row r="207" spans="1:22" ht="13.5" thickBot="1" x14ac:dyDescent="0.25">
      <c r="A207" s="127">
        <v>199</v>
      </c>
      <c r="B207" s="143" t="s">
        <v>223</v>
      </c>
      <c r="C207" s="53">
        <f t="shared" si="31"/>
        <v>0</v>
      </c>
      <c r="D207" s="54">
        <f t="shared" si="31"/>
        <v>0</v>
      </c>
      <c r="E207" s="48"/>
      <c r="F207" s="51"/>
      <c r="G207" s="166">
        <f t="shared" si="29"/>
        <v>0</v>
      </c>
      <c r="H207" s="54"/>
      <c r="I207" s="148"/>
      <c r="J207" s="180"/>
      <c r="K207" s="181"/>
      <c r="L207" s="148"/>
      <c r="M207" s="148"/>
      <c r="N207" s="182"/>
      <c r="O207" s="147"/>
      <c r="P207" s="148"/>
      <c r="Q207" s="148"/>
      <c r="R207" s="182"/>
      <c r="S207" s="181"/>
      <c r="T207" s="148"/>
      <c r="U207" s="148"/>
      <c r="V207" s="182"/>
    </row>
    <row r="208" spans="1:22" ht="13.5" thickBot="1" x14ac:dyDescent="0.25">
      <c r="A208" s="78">
        <v>200</v>
      </c>
      <c r="B208" s="183" t="s">
        <v>224</v>
      </c>
      <c r="C208" s="133">
        <f t="shared" si="31"/>
        <v>12693.383999999998</v>
      </c>
      <c r="D208" s="134">
        <f t="shared" si="31"/>
        <v>12681.564999999999</v>
      </c>
      <c r="E208" s="67">
        <f>I208+M208+Q208+U208</f>
        <v>8236.3879999999972</v>
      </c>
      <c r="F208" s="68">
        <f>J208+N208+R208+V208</f>
        <v>11.819000000000001</v>
      </c>
      <c r="G208" s="134">
        <f>G9+G44+G99+G140+G175+G197</f>
        <v>5817.7960000000003</v>
      </c>
      <c r="H208" s="134">
        <f>H9+H44+H99+H140+H175+H197</f>
        <v>5807.9770000000008</v>
      </c>
      <c r="I208" s="67">
        <f>I9+I44+I99+I140+I175+I197</f>
        <v>3611.0589999999993</v>
      </c>
      <c r="J208" s="134">
        <f>J9+J44+J99+J140+J175+J197</f>
        <v>9.8190000000000008</v>
      </c>
      <c r="K208" s="71">
        <f>K9+K44+K99+K140+K175+K197</f>
        <v>239.86199999999997</v>
      </c>
      <c r="L208" s="67">
        <f>L9+L44+L140+L175+L197</f>
        <v>239.86199999999997</v>
      </c>
      <c r="M208" s="67">
        <f>M9+M44+M140+M175+M197</f>
        <v>82.593000000000004</v>
      </c>
      <c r="N208" s="82">
        <f>N9+N44+N99+N140+N175+N197</f>
        <v>0</v>
      </c>
      <c r="O208" s="80">
        <f>O9+O44+O99+O140+O175+O197</f>
        <v>6048.3999999999978</v>
      </c>
      <c r="P208" s="67">
        <f>P9+P44+P99+P140+P175+P197</f>
        <v>6048.3999999999978</v>
      </c>
      <c r="Q208" s="67">
        <f>Q9+Q44+Q99+Q140+Q175+Q197</f>
        <v>4518.9329999999982</v>
      </c>
      <c r="R208" s="67"/>
      <c r="S208" s="73">
        <f>S9+S44+S99+S140+S175+S197</f>
        <v>587.32600000000002</v>
      </c>
      <c r="T208" s="134">
        <f>T9+T44+T99+T140+T175+T197</f>
        <v>585.32600000000002</v>
      </c>
      <c r="U208" s="134">
        <f>U9+U44+U99+U140+U175+U197</f>
        <v>23.803000000000004</v>
      </c>
      <c r="V208" s="72">
        <f>V9+V20+SUM(V34:V43)+V44+V99+V140+V175+V197</f>
        <v>2</v>
      </c>
    </row>
    <row r="211" spans="2:2" x14ac:dyDescent="0.2">
      <c r="B211" s="6" t="s">
        <v>123</v>
      </c>
    </row>
    <row r="212" spans="2:2" x14ac:dyDescent="0.2">
      <c r="B212" s="6" t="s">
        <v>229</v>
      </c>
    </row>
    <row r="213" spans="2:2" x14ac:dyDescent="0.2">
      <c r="B213" s="74" t="s">
        <v>225</v>
      </c>
    </row>
    <row r="214" spans="2:2" x14ac:dyDescent="0.2">
      <c r="B214" s="6" t="s">
        <v>124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4"/>
  <sheetViews>
    <sheetView topLeftCell="C4" zoomScaleNormal="100" workbookViewId="0">
      <selection activeCell="K5" sqref="K5"/>
    </sheetView>
  </sheetViews>
  <sheetFormatPr defaultRowHeight="12.75" x14ac:dyDescent="0.2"/>
  <cols>
    <col min="1" max="2" width="9.140625" hidden="1" customWidth="1"/>
    <col min="3" max="3" width="4.42578125" customWidth="1"/>
    <col min="4" max="4" width="43" customWidth="1"/>
    <col min="5" max="5" width="12.7109375" customWidth="1"/>
    <col min="6" max="6" width="12.28515625" customWidth="1"/>
    <col min="7" max="7" width="11.7109375" customWidth="1"/>
    <col min="8" max="8" width="11.285156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11.28515625" customWidth="1"/>
  </cols>
  <sheetData>
    <row r="1" spans="3:14" hidden="1" x14ac:dyDescent="0.2"/>
    <row r="2" spans="3:14" hidden="1" x14ac:dyDescent="0.2">
      <c r="G2" s="949"/>
      <c r="H2" s="949"/>
    </row>
    <row r="3" spans="3:14" hidden="1" x14ac:dyDescent="0.2"/>
    <row r="4" spans="3:14" s="572" customFormat="1" x14ac:dyDescent="0.2">
      <c r="K4" s="10" t="s">
        <v>31</v>
      </c>
      <c r="L4" s="10"/>
      <c r="M4" s="16"/>
    </row>
    <row r="5" spans="3:14" s="572" customFormat="1" x14ac:dyDescent="0.2">
      <c r="K5" s="333" t="s">
        <v>762</v>
      </c>
      <c r="L5" s="17"/>
      <c r="M5" s="4"/>
    </row>
    <row r="6" spans="3:14" s="572" customFormat="1" x14ac:dyDescent="0.2">
      <c r="K6" s="10" t="s">
        <v>48</v>
      </c>
      <c r="L6" s="10"/>
      <c r="M6" s="16"/>
    </row>
    <row r="7" spans="3:14" x14ac:dyDescent="0.2">
      <c r="K7" s="10"/>
      <c r="L7" s="10"/>
      <c r="M7" s="16"/>
    </row>
    <row r="8" spans="3:14" x14ac:dyDescent="0.2">
      <c r="C8" s="17" t="s">
        <v>47</v>
      </c>
      <c r="D8" s="950" t="s">
        <v>704</v>
      </c>
      <c r="E8" s="951"/>
      <c r="F8" s="951"/>
      <c r="G8" s="951"/>
      <c r="H8" s="951"/>
      <c r="I8" s="951"/>
      <c r="J8" s="951"/>
      <c r="K8" s="333"/>
      <c r="L8" s="17"/>
      <c r="M8" s="4"/>
      <c r="N8" s="4"/>
    </row>
    <row r="9" spans="3:14" x14ac:dyDescent="0.2">
      <c r="E9" s="923"/>
      <c r="F9" s="923"/>
      <c r="G9" s="923"/>
      <c r="H9" s="923"/>
      <c r="K9" s="10"/>
      <c r="L9" s="10"/>
      <c r="M9" s="16"/>
    </row>
    <row r="10" spans="3:14" s="571" customFormat="1" x14ac:dyDescent="0.2">
      <c r="E10" s="570"/>
      <c r="F10" s="570"/>
      <c r="G10" s="570"/>
      <c r="H10" s="570"/>
      <c r="K10" s="10"/>
      <c r="L10" s="10"/>
      <c r="M10" s="16"/>
    </row>
    <row r="11" spans="3:14" ht="13.5" thickBot="1" x14ac:dyDescent="0.25">
      <c r="L11" s="10" t="s">
        <v>700</v>
      </c>
    </row>
    <row r="12" spans="3:14" ht="12.75" customHeight="1" x14ac:dyDescent="0.2">
      <c r="C12" s="945" t="s">
        <v>0</v>
      </c>
      <c r="D12" s="947" t="s">
        <v>49</v>
      </c>
      <c r="E12" s="943" t="s">
        <v>50</v>
      </c>
      <c r="F12" s="944"/>
      <c r="G12" s="943" t="s">
        <v>52</v>
      </c>
      <c r="H12" s="944"/>
      <c r="I12" s="943" t="s">
        <v>383</v>
      </c>
      <c r="J12" s="944"/>
      <c r="K12" s="943" t="s">
        <v>381</v>
      </c>
      <c r="L12" s="944"/>
      <c r="M12" s="943" t="s">
        <v>54</v>
      </c>
      <c r="N12" s="944"/>
    </row>
    <row r="13" spans="3:14" ht="39" thickBot="1" x14ac:dyDescent="0.25">
      <c r="C13" s="946"/>
      <c r="D13" s="948"/>
      <c r="E13" s="482" t="s">
        <v>50</v>
      </c>
      <c r="F13" s="483" t="s">
        <v>57</v>
      </c>
      <c r="G13" s="476" t="s">
        <v>50</v>
      </c>
      <c r="H13" s="477" t="s">
        <v>57</v>
      </c>
      <c r="I13" s="476" t="s">
        <v>50</v>
      </c>
      <c r="J13" s="477" t="s">
        <v>57</v>
      </c>
      <c r="K13" s="476" t="s">
        <v>50</v>
      </c>
      <c r="L13" s="477" t="s">
        <v>57</v>
      </c>
      <c r="M13" s="476" t="s">
        <v>50</v>
      </c>
      <c r="N13" s="477" t="s">
        <v>57</v>
      </c>
    </row>
    <row r="14" spans="3:14" x14ac:dyDescent="0.2">
      <c r="C14" s="18">
        <v>1</v>
      </c>
      <c r="D14" s="287" t="s">
        <v>58</v>
      </c>
      <c r="E14" s="138">
        <f t="shared" ref="E14:F18" si="0">G14+I14+K14+M14</f>
        <v>203.54599999999999</v>
      </c>
      <c r="F14" s="170">
        <f t="shared" si="0"/>
        <v>94.290999999999997</v>
      </c>
      <c r="G14" s="491">
        <f>G16+G15</f>
        <v>203.54599999999999</v>
      </c>
      <c r="H14" s="492">
        <f>H16+H15</f>
        <v>94.290999999999997</v>
      </c>
      <c r="I14" s="370"/>
      <c r="J14" s="371"/>
      <c r="K14" s="370"/>
      <c r="L14" s="371"/>
      <c r="M14" s="370"/>
      <c r="N14" s="371"/>
    </row>
    <row r="15" spans="3:14" x14ac:dyDescent="0.2">
      <c r="C15" s="192">
        <v>2</v>
      </c>
      <c r="D15" s="288" t="s">
        <v>59</v>
      </c>
      <c r="E15" s="141">
        <f t="shared" si="0"/>
        <v>92.572000000000003</v>
      </c>
      <c r="F15" s="433">
        <f t="shared" si="0"/>
        <v>84.164000000000001</v>
      </c>
      <c r="G15" s="484">
        <v>92.572000000000003</v>
      </c>
      <c r="H15" s="485">
        <v>84.164000000000001</v>
      </c>
      <c r="I15" s="374"/>
      <c r="J15" s="373"/>
      <c r="K15" s="374"/>
      <c r="L15" s="373"/>
      <c r="M15" s="374"/>
      <c r="N15" s="373"/>
    </row>
    <row r="16" spans="3:14" x14ac:dyDescent="0.2">
      <c r="C16" s="192">
        <v>3</v>
      </c>
      <c r="D16" s="24" t="s">
        <v>60</v>
      </c>
      <c r="E16" s="141">
        <f t="shared" si="0"/>
        <v>110.974</v>
      </c>
      <c r="F16" s="190">
        <f t="shared" si="0"/>
        <v>10.127000000000001</v>
      </c>
      <c r="G16" s="486">
        <v>110.974</v>
      </c>
      <c r="H16" s="485">
        <v>10.127000000000001</v>
      </c>
      <c r="I16" s="374"/>
      <c r="J16" s="373"/>
      <c r="K16" s="374"/>
      <c r="L16" s="373"/>
      <c r="M16" s="374"/>
      <c r="N16" s="373"/>
    </row>
    <row r="17" spans="3:14" x14ac:dyDescent="0.2">
      <c r="C17" s="192">
        <v>4</v>
      </c>
      <c r="D17" s="289" t="s">
        <v>61</v>
      </c>
      <c r="E17" s="667">
        <f t="shared" si="0"/>
        <v>4582.1587499999996</v>
      </c>
      <c r="F17" s="14">
        <f t="shared" si="0"/>
        <v>4121.8730000000005</v>
      </c>
      <c r="G17" s="42">
        <f>SUM(G18:G22)</f>
        <v>4025.0149999999999</v>
      </c>
      <c r="H17" s="493">
        <f>SUM(H18:H21)</f>
        <v>3607.9520000000002</v>
      </c>
      <c r="I17" s="668">
        <f>SUM(I18:I21)</f>
        <v>557.14374999999995</v>
      </c>
      <c r="J17" s="14">
        <f>SUM(J18:J21)</f>
        <v>513.92099999999994</v>
      </c>
      <c r="K17" s="372"/>
      <c r="L17" s="375"/>
      <c r="M17" s="372"/>
      <c r="N17" s="375"/>
    </row>
    <row r="18" spans="3:14" x14ac:dyDescent="0.2">
      <c r="C18" s="192">
        <v>5</v>
      </c>
      <c r="D18" s="24" t="s">
        <v>32</v>
      </c>
      <c r="E18" s="666">
        <f t="shared" si="0"/>
        <v>4296.6587499999996</v>
      </c>
      <c r="F18" s="187">
        <f t="shared" si="0"/>
        <v>3991.2080000000001</v>
      </c>
      <c r="G18" s="487">
        <v>3873.0149999999999</v>
      </c>
      <c r="H18" s="488">
        <v>3607.9520000000002</v>
      </c>
      <c r="I18" s="788">
        <v>423.64375000000001</v>
      </c>
      <c r="J18" s="375">
        <v>383.25599999999997</v>
      </c>
      <c r="K18" s="378"/>
      <c r="L18" s="377"/>
      <c r="M18" s="378"/>
      <c r="N18" s="377"/>
    </row>
    <row r="19" spans="3:14" s="9" customFormat="1" x14ac:dyDescent="0.2">
      <c r="C19" s="185">
        <v>6</v>
      </c>
      <c r="D19" s="291" t="s">
        <v>62</v>
      </c>
      <c r="E19" s="478">
        <f t="shared" ref="E19:E53" si="1">G19+I19+K19+M19</f>
        <v>71</v>
      </c>
      <c r="F19" s="187"/>
      <c r="G19" s="376">
        <v>71</v>
      </c>
      <c r="H19" s="379"/>
      <c r="I19" s="376"/>
      <c r="J19" s="379"/>
      <c r="K19" s="376"/>
      <c r="L19" s="379"/>
      <c r="M19" s="376"/>
      <c r="N19" s="379"/>
    </row>
    <row r="20" spans="3:14" x14ac:dyDescent="0.2">
      <c r="C20" s="27">
        <v>7</v>
      </c>
      <c r="D20" s="291" t="s">
        <v>63</v>
      </c>
      <c r="E20" s="479">
        <f t="shared" si="1"/>
        <v>1</v>
      </c>
      <c r="F20" s="35"/>
      <c r="G20" s="378">
        <v>1</v>
      </c>
      <c r="H20" s="377"/>
      <c r="I20" s="378"/>
      <c r="J20" s="377"/>
      <c r="K20" s="378"/>
      <c r="L20" s="377"/>
      <c r="M20" s="378"/>
      <c r="N20" s="377"/>
    </row>
    <row r="21" spans="3:14" x14ac:dyDescent="0.2">
      <c r="C21" s="27">
        <v>8</v>
      </c>
      <c r="D21" s="291" t="s">
        <v>64</v>
      </c>
      <c r="E21" s="479">
        <f t="shared" si="1"/>
        <v>133.5</v>
      </c>
      <c r="F21" s="35">
        <f>H21+J21+L21+N21</f>
        <v>130.66499999999999</v>
      </c>
      <c r="G21" s="378"/>
      <c r="H21" s="377"/>
      <c r="I21" s="378">
        <v>133.5</v>
      </c>
      <c r="J21" s="375">
        <v>130.66499999999999</v>
      </c>
      <c r="K21" s="378"/>
      <c r="L21" s="377"/>
      <c r="M21" s="378"/>
      <c r="N21" s="377"/>
    </row>
    <row r="22" spans="3:14" s="649" customFormat="1" x14ac:dyDescent="0.2">
      <c r="C22" s="27">
        <v>9</v>
      </c>
      <c r="D22" s="293" t="s">
        <v>87</v>
      </c>
      <c r="E22" s="479">
        <f t="shared" si="1"/>
        <v>80</v>
      </c>
      <c r="F22" s="35"/>
      <c r="G22" s="378">
        <v>80</v>
      </c>
      <c r="H22" s="377"/>
      <c r="I22" s="378"/>
      <c r="J22" s="375"/>
      <c r="K22" s="378"/>
      <c r="L22" s="377"/>
      <c r="M22" s="378"/>
      <c r="N22" s="377"/>
    </row>
    <row r="23" spans="3:14" x14ac:dyDescent="0.2">
      <c r="C23" s="27">
        <v>10</v>
      </c>
      <c r="D23" s="28" t="s">
        <v>65</v>
      </c>
      <c r="E23" s="494">
        <f t="shared" si="1"/>
        <v>94.466999999999999</v>
      </c>
      <c r="F23" s="33">
        <f>H23+J23+L23+N23</f>
        <v>91.772000000000006</v>
      </c>
      <c r="G23" s="32">
        <v>94.466999999999999</v>
      </c>
      <c r="H23" s="14">
        <v>91.772000000000006</v>
      </c>
      <c r="I23" s="378"/>
      <c r="J23" s="377"/>
      <c r="K23" s="378"/>
      <c r="L23" s="377"/>
      <c r="M23" s="378"/>
      <c r="N23" s="377"/>
    </row>
    <row r="24" spans="3:14" ht="12.75" customHeight="1" x14ac:dyDescent="0.2">
      <c r="C24" s="37">
        <v>11</v>
      </c>
      <c r="D24" s="292" t="s">
        <v>66</v>
      </c>
      <c r="E24" s="676">
        <f t="shared" si="1"/>
        <v>4064.3617700000004</v>
      </c>
      <c r="F24" s="495"/>
      <c r="G24" s="32">
        <f>SUM(G25:G44)</f>
        <v>2722.4549999999999</v>
      </c>
      <c r="H24" s="377"/>
      <c r="I24" s="675">
        <f>SUM(I25:I44)</f>
        <v>1341.9067700000003</v>
      </c>
      <c r="J24" s="377"/>
      <c r="K24" s="378"/>
      <c r="L24" s="377"/>
      <c r="M24" s="378"/>
      <c r="N24" s="377"/>
    </row>
    <row r="25" spans="3:14" x14ac:dyDescent="0.2">
      <c r="C25" s="27">
        <v>12</v>
      </c>
      <c r="D25" s="293" t="s">
        <v>67</v>
      </c>
      <c r="E25" s="479">
        <f t="shared" si="1"/>
        <v>2050</v>
      </c>
      <c r="F25" s="35"/>
      <c r="G25" s="378">
        <v>2050</v>
      </c>
      <c r="H25" s="377"/>
      <c r="I25" s="378"/>
      <c r="J25" s="377"/>
      <c r="K25" s="378"/>
      <c r="L25" s="377"/>
      <c r="M25" s="378"/>
      <c r="N25" s="377"/>
    </row>
    <row r="26" spans="3:14" x14ac:dyDescent="0.2">
      <c r="C26" s="27">
        <v>13</v>
      </c>
      <c r="D26" s="293" t="s">
        <v>68</v>
      </c>
      <c r="E26" s="479">
        <f t="shared" si="1"/>
        <v>30</v>
      </c>
      <c r="F26" s="35"/>
      <c r="G26" s="378">
        <v>30</v>
      </c>
      <c r="H26" s="377"/>
      <c r="I26" s="378"/>
      <c r="J26" s="377"/>
      <c r="K26" s="378"/>
      <c r="L26" s="377"/>
      <c r="M26" s="378"/>
      <c r="N26" s="377"/>
    </row>
    <row r="27" spans="3:14" x14ac:dyDescent="0.2">
      <c r="C27" s="27">
        <v>14</v>
      </c>
      <c r="D27" s="293" t="s">
        <v>69</v>
      </c>
      <c r="E27" s="479">
        <f t="shared" si="1"/>
        <v>84</v>
      </c>
      <c r="F27" s="35"/>
      <c r="G27" s="378">
        <v>84</v>
      </c>
      <c r="H27" s="377"/>
      <c r="I27" s="378"/>
      <c r="J27" s="377"/>
      <c r="K27" s="378"/>
      <c r="L27" s="377"/>
      <c r="M27" s="378"/>
      <c r="N27" s="377"/>
    </row>
    <row r="28" spans="3:14" x14ac:dyDescent="0.2">
      <c r="C28" s="27">
        <v>15</v>
      </c>
      <c r="D28" s="293" t="s">
        <v>70</v>
      </c>
      <c r="E28" s="479">
        <f t="shared" si="1"/>
        <v>10</v>
      </c>
      <c r="F28" s="35"/>
      <c r="G28" s="378">
        <v>10</v>
      </c>
      <c r="H28" s="377"/>
      <c r="I28" s="378"/>
      <c r="J28" s="377"/>
      <c r="K28" s="378"/>
      <c r="L28" s="377"/>
      <c r="M28" s="378"/>
      <c r="N28" s="377"/>
    </row>
    <row r="29" spans="3:14" ht="25.5" x14ac:dyDescent="0.2">
      <c r="C29" s="37">
        <v>16</v>
      </c>
      <c r="D29" s="293" t="s">
        <v>289</v>
      </c>
      <c r="E29" s="479">
        <f t="shared" si="1"/>
        <v>144</v>
      </c>
      <c r="F29" s="35"/>
      <c r="G29" s="378">
        <v>144</v>
      </c>
      <c r="H29" s="377"/>
      <c r="I29" s="378"/>
      <c r="J29" s="377"/>
      <c r="K29" s="378"/>
      <c r="L29" s="377"/>
      <c r="M29" s="378"/>
      <c r="N29" s="377"/>
    </row>
    <row r="30" spans="3:14" x14ac:dyDescent="0.2">
      <c r="C30" s="37">
        <v>17</v>
      </c>
      <c r="D30" s="293" t="s">
        <v>2</v>
      </c>
      <c r="E30" s="479">
        <f t="shared" si="1"/>
        <v>434.6</v>
      </c>
      <c r="F30" s="35"/>
      <c r="G30" s="378"/>
      <c r="H30" s="377"/>
      <c r="I30" s="378">
        <v>434.6</v>
      </c>
      <c r="J30" s="377"/>
      <c r="K30" s="378"/>
      <c r="L30" s="377"/>
      <c r="M30" s="378"/>
      <c r="N30" s="377"/>
    </row>
    <row r="31" spans="3:14" x14ac:dyDescent="0.2">
      <c r="C31" s="37">
        <v>18</v>
      </c>
      <c r="D31" s="293" t="s">
        <v>71</v>
      </c>
      <c r="E31" s="479">
        <f t="shared" si="1"/>
        <v>4</v>
      </c>
      <c r="F31" s="35"/>
      <c r="G31" s="378"/>
      <c r="H31" s="377"/>
      <c r="I31" s="378">
        <v>4</v>
      </c>
      <c r="J31" s="377"/>
      <c r="K31" s="378"/>
      <c r="L31" s="377"/>
      <c r="M31" s="378"/>
      <c r="N31" s="377"/>
    </row>
    <row r="32" spans="3:14" ht="25.5" x14ac:dyDescent="0.2">
      <c r="C32" s="37">
        <v>19</v>
      </c>
      <c r="D32" s="294" t="s">
        <v>277</v>
      </c>
      <c r="E32" s="479">
        <f t="shared" si="1"/>
        <v>5</v>
      </c>
      <c r="F32" s="35"/>
      <c r="G32" s="378">
        <v>5</v>
      </c>
      <c r="H32" s="377"/>
      <c r="I32" s="378"/>
      <c r="J32" s="377"/>
      <c r="K32" s="378"/>
      <c r="L32" s="377"/>
      <c r="M32" s="378"/>
      <c r="N32" s="377"/>
    </row>
    <row r="33" spans="3:14" x14ac:dyDescent="0.2">
      <c r="C33" s="37">
        <v>20</v>
      </c>
      <c r="D33" s="293" t="s">
        <v>72</v>
      </c>
      <c r="E33" s="479">
        <f t="shared" si="1"/>
        <v>484</v>
      </c>
      <c r="F33" s="35"/>
      <c r="G33" s="378"/>
      <c r="H33" s="377"/>
      <c r="I33" s="378">
        <v>484</v>
      </c>
      <c r="J33" s="377"/>
      <c r="K33" s="378"/>
      <c r="L33" s="377"/>
      <c r="M33" s="378"/>
      <c r="N33" s="377"/>
    </row>
    <row r="34" spans="3:14" x14ac:dyDescent="0.2">
      <c r="C34" s="37">
        <v>21</v>
      </c>
      <c r="D34" s="293" t="s">
        <v>73</v>
      </c>
      <c r="E34" s="479">
        <f t="shared" si="1"/>
        <v>156.255</v>
      </c>
      <c r="F34" s="35"/>
      <c r="G34" s="378">
        <v>156.255</v>
      </c>
      <c r="H34" s="377"/>
      <c r="I34" s="378"/>
      <c r="J34" s="377"/>
      <c r="K34" s="378"/>
      <c r="L34" s="377"/>
      <c r="M34" s="378"/>
      <c r="N34" s="377"/>
    </row>
    <row r="35" spans="3:14" ht="25.5" x14ac:dyDescent="0.2">
      <c r="C35" s="37">
        <v>22</v>
      </c>
      <c r="D35" s="295" t="s">
        <v>74</v>
      </c>
      <c r="E35" s="479">
        <f t="shared" si="1"/>
        <v>20</v>
      </c>
      <c r="F35" s="35"/>
      <c r="G35" s="378">
        <v>20</v>
      </c>
      <c r="H35" s="377"/>
      <c r="I35" s="378"/>
      <c r="J35" s="377"/>
      <c r="K35" s="378"/>
      <c r="L35" s="377"/>
      <c r="M35" s="378"/>
      <c r="N35" s="377"/>
    </row>
    <row r="36" spans="3:14" ht="25.5" x14ac:dyDescent="0.2">
      <c r="C36" s="37">
        <v>23</v>
      </c>
      <c r="D36" s="297" t="s">
        <v>313</v>
      </c>
      <c r="E36" s="479">
        <f t="shared" si="1"/>
        <v>15</v>
      </c>
      <c r="F36" s="35"/>
      <c r="G36" s="378">
        <v>15</v>
      </c>
      <c r="H36" s="377"/>
      <c r="I36" s="378"/>
      <c r="J36" s="377"/>
      <c r="K36" s="378"/>
      <c r="L36" s="377"/>
      <c r="M36" s="378"/>
      <c r="N36" s="377"/>
    </row>
    <row r="37" spans="3:14" ht="25.5" x14ac:dyDescent="0.2">
      <c r="C37" s="37">
        <v>24</v>
      </c>
      <c r="D37" s="298" t="s">
        <v>754</v>
      </c>
      <c r="E37" s="435">
        <f t="shared" si="1"/>
        <v>10</v>
      </c>
      <c r="F37" s="437"/>
      <c r="G37" s="378">
        <v>10</v>
      </c>
      <c r="H37" s="377"/>
      <c r="I37" s="378"/>
      <c r="J37" s="377"/>
      <c r="K37" s="378"/>
      <c r="L37" s="377"/>
      <c r="M37" s="378"/>
      <c r="N37" s="377"/>
    </row>
    <row r="38" spans="3:14" x14ac:dyDescent="0.2">
      <c r="C38" s="37">
        <v>25</v>
      </c>
      <c r="D38" s="298" t="s">
        <v>753</v>
      </c>
      <c r="E38" s="435">
        <f t="shared" si="1"/>
        <v>50.2</v>
      </c>
      <c r="F38" s="437"/>
      <c r="G38" s="378">
        <v>50.2</v>
      </c>
      <c r="H38" s="377"/>
      <c r="I38" s="378"/>
      <c r="J38" s="377"/>
      <c r="K38" s="378"/>
      <c r="L38" s="377"/>
      <c r="M38" s="378"/>
      <c r="N38" s="377"/>
    </row>
    <row r="39" spans="3:14" s="189" customFormat="1" ht="24.75" customHeight="1" x14ac:dyDescent="0.2">
      <c r="C39" s="37">
        <v>26</v>
      </c>
      <c r="D39" s="295" t="s">
        <v>240</v>
      </c>
      <c r="E39" s="480">
        <f t="shared" si="1"/>
        <v>7</v>
      </c>
      <c r="F39" s="481"/>
      <c r="G39" s="380">
        <v>7</v>
      </c>
      <c r="H39" s="381"/>
      <c r="I39" s="380"/>
      <c r="J39" s="381"/>
      <c r="K39" s="380"/>
      <c r="L39" s="381"/>
      <c r="M39" s="380"/>
      <c r="N39" s="381"/>
    </row>
    <row r="40" spans="3:14" s="189" customFormat="1" ht="25.5" customHeight="1" x14ac:dyDescent="0.2">
      <c r="C40" s="37">
        <v>27</v>
      </c>
      <c r="D40" s="294" t="s">
        <v>334</v>
      </c>
      <c r="E40" s="435">
        <f t="shared" si="1"/>
        <v>174.8</v>
      </c>
      <c r="F40" s="437"/>
      <c r="G40" s="382">
        <v>41</v>
      </c>
      <c r="H40" s="383"/>
      <c r="I40" s="382">
        <v>133.80000000000001</v>
      </c>
      <c r="J40" s="383"/>
      <c r="K40" s="380"/>
      <c r="L40" s="381"/>
      <c r="M40" s="380"/>
      <c r="N40" s="381"/>
    </row>
    <row r="41" spans="3:14" s="189" customFormat="1" ht="12.75" customHeight="1" x14ac:dyDescent="0.2">
      <c r="C41" s="37">
        <v>28</v>
      </c>
      <c r="D41" s="294" t="s">
        <v>385</v>
      </c>
      <c r="E41" s="480">
        <f t="shared" si="1"/>
        <v>100</v>
      </c>
      <c r="F41" s="481"/>
      <c r="G41" s="380">
        <v>100</v>
      </c>
      <c r="H41" s="381"/>
      <c r="I41" s="380"/>
      <c r="J41" s="381"/>
      <c r="K41" s="380"/>
      <c r="L41" s="381"/>
      <c r="M41" s="380"/>
      <c r="N41" s="381"/>
    </row>
    <row r="42" spans="3:14" s="189" customFormat="1" ht="12.75" customHeight="1" x14ac:dyDescent="0.2">
      <c r="C42" s="37">
        <v>29</v>
      </c>
      <c r="D42" s="294" t="s">
        <v>715</v>
      </c>
      <c r="E42" s="787">
        <f t="shared" si="1"/>
        <v>23.818770000000001</v>
      </c>
      <c r="F42" s="481"/>
      <c r="G42" s="480"/>
      <c r="H42" s="481"/>
      <c r="I42" s="787">
        <v>23.818770000000001</v>
      </c>
      <c r="J42" s="381"/>
      <c r="K42" s="380"/>
      <c r="L42" s="381"/>
      <c r="M42" s="380"/>
      <c r="N42" s="381"/>
    </row>
    <row r="43" spans="3:14" s="189" customFormat="1" ht="24" customHeight="1" x14ac:dyDescent="0.2">
      <c r="C43" s="37">
        <v>30</v>
      </c>
      <c r="D43" s="294" t="s">
        <v>716</v>
      </c>
      <c r="E43" s="480">
        <f t="shared" si="1"/>
        <v>50.287999999999997</v>
      </c>
      <c r="F43" s="481"/>
      <c r="G43" s="480"/>
      <c r="H43" s="481"/>
      <c r="I43" s="480">
        <v>50.287999999999997</v>
      </c>
      <c r="J43" s="381"/>
      <c r="K43" s="380"/>
      <c r="L43" s="381"/>
      <c r="M43" s="380"/>
      <c r="N43" s="381"/>
    </row>
    <row r="44" spans="3:14" s="189" customFormat="1" ht="51" customHeight="1" x14ac:dyDescent="0.2">
      <c r="C44" s="37">
        <v>31</v>
      </c>
      <c r="D44" s="294" t="s">
        <v>390</v>
      </c>
      <c r="E44" s="480">
        <f t="shared" si="1"/>
        <v>211.4</v>
      </c>
      <c r="F44" s="481"/>
      <c r="G44" s="380"/>
      <c r="H44" s="381"/>
      <c r="I44" s="380">
        <v>211.4</v>
      </c>
      <c r="J44" s="381"/>
      <c r="K44" s="380"/>
      <c r="L44" s="381"/>
      <c r="M44" s="380"/>
      <c r="N44" s="381"/>
    </row>
    <row r="45" spans="3:14" x14ac:dyDescent="0.2">
      <c r="C45" s="37">
        <v>32</v>
      </c>
      <c r="D45" s="38" t="s">
        <v>255</v>
      </c>
      <c r="E45" s="440">
        <f t="shared" si="1"/>
        <v>501.8</v>
      </c>
      <c r="F45" s="349"/>
      <c r="G45" s="42">
        <f>SUM(G46:G53)</f>
        <v>449.90000000000003</v>
      </c>
      <c r="H45" s="375"/>
      <c r="I45" s="42">
        <f>SUM(I46:I53)</f>
        <v>1.9</v>
      </c>
      <c r="J45" s="375"/>
      <c r="K45" s="372"/>
      <c r="L45" s="375"/>
      <c r="M45" s="42">
        <f>SUM(M46:M52)</f>
        <v>50</v>
      </c>
      <c r="N45" s="375"/>
    </row>
    <row r="46" spans="3:14" x14ac:dyDescent="0.2">
      <c r="C46" s="37">
        <v>33</v>
      </c>
      <c r="D46" s="293" t="s">
        <v>78</v>
      </c>
      <c r="E46" s="439">
        <f t="shared" si="1"/>
        <v>15</v>
      </c>
      <c r="F46" s="190"/>
      <c r="G46" s="372">
        <v>15</v>
      </c>
      <c r="H46" s="375"/>
      <c r="I46" s="372"/>
      <c r="J46" s="375"/>
      <c r="K46" s="372"/>
      <c r="L46" s="375"/>
      <c r="M46" s="372"/>
      <c r="N46" s="375"/>
    </row>
    <row r="47" spans="3:14" ht="12.75" customHeight="1" x14ac:dyDescent="0.2">
      <c r="C47" s="37">
        <v>34</v>
      </c>
      <c r="D47" s="293" t="s">
        <v>79</v>
      </c>
      <c r="E47" s="439">
        <f t="shared" si="1"/>
        <v>40</v>
      </c>
      <c r="F47" s="190"/>
      <c r="G47" s="372">
        <v>40</v>
      </c>
      <c r="H47" s="375"/>
      <c r="I47" s="372"/>
      <c r="J47" s="375"/>
      <c r="K47" s="372"/>
      <c r="L47" s="375"/>
      <c r="M47" s="372"/>
      <c r="N47" s="375"/>
    </row>
    <row r="48" spans="3:14" x14ac:dyDescent="0.2">
      <c r="C48" s="37">
        <v>35</v>
      </c>
      <c r="D48" s="296" t="s">
        <v>80</v>
      </c>
      <c r="E48" s="439">
        <f t="shared" si="1"/>
        <v>250</v>
      </c>
      <c r="F48" s="190"/>
      <c r="G48" s="372">
        <v>250</v>
      </c>
      <c r="H48" s="375"/>
      <c r="I48" s="372"/>
      <c r="J48" s="375"/>
      <c r="K48" s="372"/>
      <c r="L48" s="375"/>
      <c r="M48" s="372"/>
      <c r="N48" s="375"/>
    </row>
    <row r="49" spans="3:14" x14ac:dyDescent="0.2">
      <c r="C49" s="37">
        <v>36</v>
      </c>
      <c r="D49" s="293" t="s">
        <v>81</v>
      </c>
      <c r="E49" s="439">
        <f t="shared" si="1"/>
        <v>0.1</v>
      </c>
      <c r="F49" s="190"/>
      <c r="G49" s="372">
        <v>0.1</v>
      </c>
      <c r="H49" s="375"/>
      <c r="I49" s="372"/>
      <c r="J49" s="375"/>
      <c r="K49" s="372"/>
      <c r="L49" s="375"/>
      <c r="M49" s="372"/>
      <c r="N49" s="375"/>
    </row>
    <row r="50" spans="3:14" ht="25.5" x14ac:dyDescent="0.2">
      <c r="C50" s="37">
        <v>37</v>
      </c>
      <c r="D50" s="293" t="s">
        <v>264</v>
      </c>
      <c r="E50" s="439">
        <f t="shared" si="1"/>
        <v>98.8</v>
      </c>
      <c r="F50" s="190"/>
      <c r="G50" s="372">
        <v>98.8</v>
      </c>
      <c r="H50" s="375"/>
      <c r="I50" s="372"/>
      <c r="J50" s="375"/>
      <c r="K50" s="372"/>
      <c r="L50" s="375"/>
      <c r="M50" s="372"/>
      <c r="N50" s="375"/>
    </row>
    <row r="51" spans="3:14" x14ac:dyDescent="0.2">
      <c r="C51" s="37">
        <v>38</v>
      </c>
      <c r="D51" s="293" t="s">
        <v>241</v>
      </c>
      <c r="E51" s="439">
        <f t="shared" si="1"/>
        <v>46</v>
      </c>
      <c r="F51" s="190"/>
      <c r="G51" s="372">
        <v>46</v>
      </c>
      <c r="H51" s="375"/>
      <c r="I51" s="372"/>
      <c r="J51" s="375"/>
      <c r="K51" s="372"/>
      <c r="L51" s="375"/>
      <c r="M51" s="372"/>
      <c r="N51" s="375"/>
    </row>
    <row r="52" spans="3:14" x14ac:dyDescent="0.2">
      <c r="C52" s="37">
        <v>39</v>
      </c>
      <c r="D52" s="293" t="s">
        <v>82</v>
      </c>
      <c r="E52" s="439">
        <f t="shared" si="1"/>
        <v>50</v>
      </c>
      <c r="F52" s="190"/>
      <c r="G52" s="372"/>
      <c r="H52" s="375"/>
      <c r="I52" s="372"/>
      <c r="J52" s="375"/>
      <c r="K52" s="372"/>
      <c r="L52" s="375"/>
      <c r="M52" s="372">
        <v>50</v>
      </c>
      <c r="N52" s="375"/>
    </row>
    <row r="53" spans="3:14" s="507" customFormat="1" x14ac:dyDescent="0.2">
      <c r="C53" s="37">
        <v>40</v>
      </c>
      <c r="D53" s="293" t="s">
        <v>392</v>
      </c>
      <c r="E53" s="439">
        <f t="shared" si="1"/>
        <v>1.9</v>
      </c>
      <c r="F53" s="433"/>
      <c r="G53" s="372"/>
      <c r="H53" s="375"/>
      <c r="I53" s="372">
        <v>1.9</v>
      </c>
      <c r="J53" s="375"/>
      <c r="K53" s="372"/>
      <c r="L53" s="375"/>
      <c r="M53" s="372"/>
      <c r="N53" s="375"/>
    </row>
    <row r="54" spans="3:14" x14ac:dyDescent="0.2">
      <c r="C54" s="37">
        <v>41</v>
      </c>
      <c r="D54" s="299" t="s">
        <v>257</v>
      </c>
      <c r="E54" s="440">
        <f>G54+I54+K54+M54</f>
        <v>2122.21</v>
      </c>
      <c r="F54" s="349"/>
      <c r="G54" s="42">
        <f>SUM(G55:G63)</f>
        <v>1114.21</v>
      </c>
      <c r="H54" s="375"/>
      <c r="I54" s="42">
        <f>SUM(I55:I62)</f>
        <v>1008</v>
      </c>
      <c r="J54" s="375"/>
      <c r="K54" s="372"/>
      <c r="L54" s="375"/>
      <c r="M54" s="372"/>
      <c r="N54" s="375"/>
    </row>
    <row r="55" spans="3:14" x14ac:dyDescent="0.2">
      <c r="C55" s="193">
        <v>42</v>
      </c>
      <c r="D55" s="296" t="s">
        <v>83</v>
      </c>
      <c r="E55" s="141">
        <f>G55+I55+K55+M55</f>
        <v>500</v>
      </c>
      <c r="F55" s="433"/>
      <c r="G55" s="376">
        <v>500</v>
      </c>
      <c r="H55" s="379"/>
      <c r="I55" s="372"/>
      <c r="J55" s="375"/>
      <c r="K55" s="372"/>
      <c r="L55" s="375"/>
      <c r="M55" s="372"/>
      <c r="N55" s="375"/>
    </row>
    <row r="56" spans="3:14" s="507" customFormat="1" ht="25.5" x14ac:dyDescent="0.2">
      <c r="C56" s="193">
        <v>43</v>
      </c>
      <c r="D56" s="296" t="s">
        <v>391</v>
      </c>
      <c r="E56" s="141">
        <f>G56+I56+K56+M56</f>
        <v>998</v>
      </c>
      <c r="F56" s="433"/>
      <c r="G56" s="376"/>
      <c r="H56" s="379"/>
      <c r="I56" s="372">
        <v>998</v>
      </c>
      <c r="J56" s="375"/>
      <c r="K56" s="372"/>
      <c r="L56" s="375"/>
      <c r="M56" s="372"/>
      <c r="N56" s="375"/>
    </row>
    <row r="57" spans="3:14" x14ac:dyDescent="0.2">
      <c r="C57" s="193">
        <v>44</v>
      </c>
      <c r="D57" s="296" t="s">
        <v>311</v>
      </c>
      <c r="E57" s="141">
        <f t="shared" ref="E57:E82" si="2">G57+I57+K57+M57</f>
        <v>35</v>
      </c>
      <c r="F57" s="433"/>
      <c r="G57" s="376">
        <v>35</v>
      </c>
      <c r="H57" s="379"/>
      <c r="I57" s="372"/>
      <c r="J57" s="375"/>
      <c r="K57" s="372"/>
      <c r="L57" s="375"/>
      <c r="M57" s="372"/>
      <c r="N57" s="375"/>
    </row>
    <row r="58" spans="3:14" x14ac:dyDescent="0.2">
      <c r="C58" s="193">
        <v>45</v>
      </c>
      <c r="D58" s="294" t="s">
        <v>314</v>
      </c>
      <c r="E58" s="186">
        <f t="shared" si="2"/>
        <v>3</v>
      </c>
      <c r="F58" s="187"/>
      <c r="G58" s="376">
        <v>3</v>
      </c>
      <c r="H58" s="379"/>
      <c r="I58" s="376"/>
      <c r="J58" s="379"/>
      <c r="K58" s="376"/>
      <c r="L58" s="379"/>
      <c r="M58" s="376"/>
      <c r="N58" s="379"/>
    </row>
    <row r="59" spans="3:14" x14ac:dyDescent="0.2">
      <c r="C59" s="37">
        <v>46</v>
      </c>
      <c r="D59" s="294" t="s">
        <v>84</v>
      </c>
      <c r="E59" s="439">
        <f t="shared" si="2"/>
        <v>380</v>
      </c>
      <c r="F59" s="190"/>
      <c r="G59" s="372">
        <v>380</v>
      </c>
      <c r="H59" s="375"/>
      <c r="I59" s="372"/>
      <c r="J59" s="375"/>
      <c r="K59" s="372"/>
      <c r="L59" s="375"/>
      <c r="M59" s="372"/>
      <c r="N59" s="375"/>
    </row>
    <row r="60" spans="3:14" x14ac:dyDescent="0.2">
      <c r="C60" s="37">
        <v>47</v>
      </c>
      <c r="D60" s="293" t="s">
        <v>236</v>
      </c>
      <c r="E60" s="435">
        <f t="shared" si="2"/>
        <v>10</v>
      </c>
      <c r="F60" s="35"/>
      <c r="G60" s="378"/>
      <c r="H60" s="377"/>
      <c r="I60" s="378">
        <v>10</v>
      </c>
      <c r="J60" s="377"/>
      <c r="K60" s="378"/>
      <c r="L60" s="377"/>
      <c r="M60" s="378"/>
      <c r="N60" s="377"/>
    </row>
    <row r="61" spans="3:14" x14ac:dyDescent="0.2">
      <c r="C61" s="37">
        <v>48</v>
      </c>
      <c r="D61" s="293" t="s">
        <v>230</v>
      </c>
      <c r="E61" s="435">
        <f t="shared" si="2"/>
        <v>50</v>
      </c>
      <c r="F61" s="35"/>
      <c r="G61" s="378">
        <v>50</v>
      </c>
      <c r="H61" s="377"/>
      <c r="I61" s="378"/>
      <c r="J61" s="377"/>
      <c r="K61" s="378"/>
      <c r="L61" s="377"/>
      <c r="M61" s="378"/>
      <c r="N61" s="377"/>
    </row>
    <row r="62" spans="3:14" x14ac:dyDescent="0.2">
      <c r="C62" s="37">
        <v>49</v>
      </c>
      <c r="D62" s="291" t="s">
        <v>237</v>
      </c>
      <c r="E62" s="435">
        <f t="shared" si="2"/>
        <v>78.2</v>
      </c>
      <c r="F62" s="437"/>
      <c r="G62" s="22">
        <v>78.2</v>
      </c>
      <c r="H62" s="375"/>
      <c r="I62" s="378"/>
      <c r="J62" s="377"/>
      <c r="K62" s="378"/>
      <c r="L62" s="377"/>
      <c r="M62" s="378"/>
      <c r="N62" s="377"/>
    </row>
    <row r="63" spans="3:14" s="729" customFormat="1" ht="38.25" x14ac:dyDescent="0.2">
      <c r="C63" s="37">
        <v>50</v>
      </c>
      <c r="D63" s="786" t="s">
        <v>741</v>
      </c>
      <c r="E63" s="435">
        <f t="shared" si="2"/>
        <v>68.010000000000005</v>
      </c>
      <c r="F63" s="437"/>
      <c r="G63" s="22">
        <v>68.010000000000005</v>
      </c>
      <c r="H63" s="375"/>
      <c r="I63" s="378"/>
      <c r="J63" s="377"/>
      <c r="K63" s="378"/>
      <c r="L63" s="377"/>
      <c r="M63" s="378"/>
      <c r="N63" s="377"/>
    </row>
    <row r="64" spans="3:14" ht="26.25" customHeight="1" x14ac:dyDescent="0.2">
      <c r="C64" s="37">
        <v>51</v>
      </c>
      <c r="D64" s="38" t="s">
        <v>256</v>
      </c>
      <c r="E64" s="434">
        <f t="shared" si="2"/>
        <v>75</v>
      </c>
      <c r="F64" s="35"/>
      <c r="G64" s="32">
        <f>SUM(G65:G67)</f>
        <v>75</v>
      </c>
      <c r="H64" s="377"/>
      <c r="I64" s="378"/>
      <c r="J64" s="377"/>
      <c r="K64" s="378"/>
      <c r="L64" s="377"/>
      <c r="M64" s="378"/>
      <c r="N64" s="377"/>
    </row>
    <row r="65" spans="3:14" ht="12.75" customHeight="1" x14ac:dyDescent="0.2">
      <c r="C65" s="37">
        <v>52</v>
      </c>
      <c r="D65" s="293" t="s">
        <v>85</v>
      </c>
      <c r="E65" s="435">
        <f t="shared" si="2"/>
        <v>50</v>
      </c>
      <c r="F65" s="35"/>
      <c r="G65" s="378">
        <v>50</v>
      </c>
      <c r="H65" s="377"/>
      <c r="I65" s="378"/>
      <c r="J65" s="377"/>
      <c r="K65" s="378"/>
      <c r="L65" s="377"/>
      <c r="M65" s="378"/>
      <c r="N65" s="377"/>
    </row>
    <row r="66" spans="3:14" ht="25.5" x14ac:dyDescent="0.2">
      <c r="C66" s="37">
        <v>53</v>
      </c>
      <c r="D66" s="293" t="s">
        <v>86</v>
      </c>
      <c r="E66" s="435">
        <f t="shared" si="2"/>
        <v>15</v>
      </c>
      <c r="F66" s="35"/>
      <c r="G66" s="378">
        <v>15</v>
      </c>
      <c r="H66" s="377"/>
      <c r="I66" s="378"/>
      <c r="J66" s="377"/>
      <c r="K66" s="378"/>
      <c r="L66" s="377"/>
      <c r="M66" s="378"/>
      <c r="N66" s="377"/>
    </row>
    <row r="67" spans="3:14" s="506" customFormat="1" ht="25.5" x14ac:dyDescent="0.2">
      <c r="C67" s="37">
        <v>54</v>
      </c>
      <c r="D67" s="296" t="s">
        <v>386</v>
      </c>
      <c r="E67" s="435">
        <f t="shared" si="2"/>
        <v>10</v>
      </c>
      <c r="F67" s="35"/>
      <c r="G67" s="378">
        <v>10</v>
      </c>
      <c r="H67" s="377"/>
      <c r="I67" s="378"/>
      <c r="J67" s="377"/>
      <c r="K67" s="378"/>
      <c r="L67" s="377"/>
      <c r="M67" s="378"/>
      <c r="N67" s="377"/>
    </row>
    <row r="68" spans="3:14" ht="12.75" customHeight="1" x14ac:dyDescent="0.2">
      <c r="C68" s="37">
        <v>55</v>
      </c>
      <c r="D68" s="38" t="s">
        <v>88</v>
      </c>
      <c r="E68" s="434">
        <f t="shared" si="2"/>
        <v>877.9</v>
      </c>
      <c r="F68" s="35"/>
      <c r="G68" s="32">
        <f>SUM(G69:G76)</f>
        <v>877.9</v>
      </c>
      <c r="H68" s="377"/>
      <c r="I68" s="378"/>
      <c r="J68" s="377"/>
      <c r="K68" s="378"/>
      <c r="L68" s="377"/>
      <c r="M68" s="378"/>
      <c r="N68" s="377"/>
    </row>
    <row r="69" spans="3:14" x14ac:dyDescent="0.2">
      <c r="C69" s="37">
        <v>56</v>
      </c>
      <c r="D69" s="293" t="s">
        <v>89</v>
      </c>
      <c r="E69" s="435">
        <f t="shared" si="2"/>
        <v>6.4</v>
      </c>
      <c r="F69" s="35"/>
      <c r="G69" s="378">
        <v>6.4</v>
      </c>
      <c r="H69" s="377"/>
      <c r="I69" s="378"/>
      <c r="J69" s="377"/>
      <c r="K69" s="378"/>
      <c r="L69" s="377"/>
      <c r="M69" s="378"/>
      <c r="N69" s="377"/>
    </row>
    <row r="70" spans="3:14" x14ac:dyDescent="0.2">
      <c r="C70" s="37">
        <v>57</v>
      </c>
      <c r="D70" s="293" t="s">
        <v>90</v>
      </c>
      <c r="E70" s="435">
        <f t="shared" si="2"/>
        <v>2</v>
      </c>
      <c r="F70" s="35"/>
      <c r="G70" s="376">
        <v>2</v>
      </c>
      <c r="H70" s="377"/>
      <c r="I70" s="378"/>
      <c r="J70" s="377"/>
      <c r="K70" s="378"/>
      <c r="L70" s="377"/>
      <c r="M70" s="378"/>
      <c r="N70" s="377"/>
    </row>
    <row r="71" spans="3:14" ht="25.5" x14ac:dyDescent="0.2">
      <c r="C71" s="37">
        <v>58</v>
      </c>
      <c r="D71" s="293" t="s">
        <v>269</v>
      </c>
      <c r="E71" s="435">
        <f t="shared" si="2"/>
        <v>35</v>
      </c>
      <c r="F71" s="35"/>
      <c r="G71" s="378">
        <v>35</v>
      </c>
      <c r="H71" s="377"/>
      <c r="I71" s="378"/>
      <c r="J71" s="377"/>
      <c r="K71" s="378"/>
      <c r="L71" s="377"/>
      <c r="M71" s="378"/>
      <c r="N71" s="377"/>
    </row>
    <row r="72" spans="3:14" ht="27" customHeight="1" x14ac:dyDescent="0.2">
      <c r="C72" s="37">
        <v>59</v>
      </c>
      <c r="D72" s="295" t="s">
        <v>315</v>
      </c>
      <c r="E72" s="435">
        <f t="shared" si="2"/>
        <v>59.5</v>
      </c>
      <c r="F72" s="35"/>
      <c r="G72" s="378">
        <v>59.5</v>
      </c>
      <c r="H72" s="377"/>
      <c r="I72" s="378"/>
      <c r="J72" s="377"/>
      <c r="K72" s="378"/>
      <c r="L72" s="377"/>
      <c r="M72" s="378"/>
      <c r="N72" s="377"/>
    </row>
    <row r="73" spans="3:14" ht="12.75" customHeight="1" x14ac:dyDescent="0.2">
      <c r="C73" s="37">
        <v>60</v>
      </c>
      <c r="D73" s="295" t="s">
        <v>265</v>
      </c>
      <c r="E73" s="435">
        <f t="shared" si="2"/>
        <v>15</v>
      </c>
      <c r="F73" s="35"/>
      <c r="G73" s="378">
        <v>15</v>
      </c>
      <c r="H73" s="377"/>
      <c r="I73" s="378"/>
      <c r="J73" s="377"/>
      <c r="K73" s="378"/>
      <c r="L73" s="377"/>
      <c r="M73" s="378"/>
      <c r="N73" s="377"/>
    </row>
    <row r="74" spans="3:14" x14ac:dyDescent="0.2">
      <c r="C74" s="37">
        <v>61</v>
      </c>
      <c r="D74" s="293" t="s">
        <v>231</v>
      </c>
      <c r="E74" s="435">
        <f t="shared" si="2"/>
        <v>10</v>
      </c>
      <c r="F74" s="35"/>
      <c r="G74" s="378">
        <v>10</v>
      </c>
      <c r="H74" s="377"/>
      <c r="I74" s="378"/>
      <c r="J74" s="377"/>
      <c r="K74" s="378"/>
      <c r="L74" s="377"/>
      <c r="M74" s="378"/>
      <c r="N74" s="377"/>
    </row>
    <row r="75" spans="3:14" x14ac:dyDescent="0.2">
      <c r="C75" s="37">
        <v>62</v>
      </c>
      <c r="D75" s="296" t="s">
        <v>232</v>
      </c>
      <c r="E75" s="435">
        <f t="shared" si="2"/>
        <v>590</v>
      </c>
      <c r="F75" s="35"/>
      <c r="G75" s="378">
        <v>590</v>
      </c>
      <c r="H75" s="377"/>
      <c r="I75" s="378"/>
      <c r="J75" s="377"/>
      <c r="K75" s="378"/>
      <c r="L75" s="377"/>
      <c r="M75" s="378"/>
      <c r="N75" s="377"/>
    </row>
    <row r="76" spans="3:14" x14ac:dyDescent="0.2">
      <c r="C76" s="37">
        <v>63</v>
      </c>
      <c r="D76" s="296" t="s">
        <v>91</v>
      </c>
      <c r="E76" s="435">
        <f t="shared" si="2"/>
        <v>160</v>
      </c>
      <c r="F76" s="35"/>
      <c r="G76" s="372">
        <v>160</v>
      </c>
      <c r="H76" s="377"/>
      <c r="I76" s="378"/>
      <c r="J76" s="377"/>
      <c r="K76" s="378"/>
      <c r="L76" s="377"/>
      <c r="M76" s="378"/>
      <c r="N76" s="377"/>
    </row>
    <row r="77" spans="3:14" x14ac:dyDescent="0.2">
      <c r="C77" s="37">
        <v>64</v>
      </c>
      <c r="D77" s="300" t="s">
        <v>298</v>
      </c>
      <c r="E77" s="434">
        <f t="shared" si="2"/>
        <v>151.523</v>
      </c>
      <c r="F77" s="35"/>
      <c r="G77" s="42">
        <f>G78+G79</f>
        <v>151.523</v>
      </c>
      <c r="H77" s="377"/>
      <c r="I77" s="378"/>
      <c r="J77" s="377"/>
      <c r="K77" s="378"/>
      <c r="L77" s="377"/>
      <c r="M77" s="378"/>
      <c r="N77" s="377"/>
    </row>
    <row r="78" spans="3:14" x14ac:dyDescent="0.2">
      <c r="C78" s="37">
        <v>65</v>
      </c>
      <c r="D78" s="296" t="s">
        <v>317</v>
      </c>
      <c r="E78" s="22">
        <f t="shared" si="2"/>
        <v>39.5</v>
      </c>
      <c r="F78" s="35"/>
      <c r="G78" s="372">
        <v>39.5</v>
      </c>
      <c r="H78" s="377"/>
      <c r="I78" s="378"/>
      <c r="J78" s="377"/>
      <c r="K78" s="378"/>
      <c r="L78" s="377"/>
      <c r="M78" s="378"/>
      <c r="N78" s="377"/>
    </row>
    <row r="79" spans="3:14" x14ac:dyDescent="0.2">
      <c r="C79" s="37">
        <v>66</v>
      </c>
      <c r="D79" s="367" t="s">
        <v>316</v>
      </c>
      <c r="E79" s="22">
        <f t="shared" si="2"/>
        <v>112.023</v>
      </c>
      <c r="F79" s="35"/>
      <c r="G79" s="376">
        <v>112.023</v>
      </c>
      <c r="H79" s="377"/>
      <c r="I79" s="378"/>
      <c r="J79" s="377"/>
      <c r="K79" s="378"/>
      <c r="L79" s="377"/>
      <c r="M79" s="378"/>
      <c r="N79" s="377"/>
    </row>
    <row r="80" spans="3:14" x14ac:dyDescent="0.2">
      <c r="C80" s="37">
        <v>67</v>
      </c>
      <c r="D80" s="28" t="s">
        <v>92</v>
      </c>
      <c r="E80" s="434">
        <f t="shared" si="2"/>
        <v>1093</v>
      </c>
      <c r="F80" s="437"/>
      <c r="G80" s="32">
        <f>G81+G83</f>
        <v>70</v>
      </c>
      <c r="H80" s="377"/>
      <c r="I80" s="32">
        <f>I81+I82</f>
        <v>1023</v>
      </c>
      <c r="J80" s="377"/>
      <c r="K80" s="378"/>
      <c r="L80" s="377"/>
      <c r="M80" s="378"/>
      <c r="N80" s="377"/>
    </row>
    <row r="81" spans="3:15" x14ac:dyDescent="0.2">
      <c r="C81" s="37">
        <v>68</v>
      </c>
      <c r="D81" s="294" t="s">
        <v>234</v>
      </c>
      <c r="E81" s="435">
        <f t="shared" si="2"/>
        <v>286</v>
      </c>
      <c r="F81" s="35"/>
      <c r="G81" s="378"/>
      <c r="H81" s="377"/>
      <c r="I81" s="378">
        <v>286</v>
      </c>
      <c r="J81" s="377"/>
      <c r="K81" s="378"/>
      <c r="L81" s="377"/>
      <c r="M81" s="378"/>
      <c r="N81" s="377"/>
    </row>
    <row r="82" spans="3:15" s="507" customFormat="1" ht="12.75" customHeight="1" x14ac:dyDescent="0.2">
      <c r="C82" s="37">
        <v>69</v>
      </c>
      <c r="D82" s="294" t="s">
        <v>336</v>
      </c>
      <c r="E82" s="435">
        <f t="shared" si="2"/>
        <v>737</v>
      </c>
      <c r="F82" s="35"/>
      <c r="G82" s="378"/>
      <c r="H82" s="377"/>
      <c r="I82" s="378">
        <v>737</v>
      </c>
      <c r="J82" s="377"/>
      <c r="K82" s="378"/>
      <c r="L82" s="377"/>
      <c r="M82" s="378"/>
      <c r="N82" s="377"/>
    </row>
    <row r="83" spans="3:15" x14ac:dyDescent="0.2">
      <c r="C83" s="193">
        <v>70</v>
      </c>
      <c r="D83" s="296" t="s">
        <v>233</v>
      </c>
      <c r="E83" s="435">
        <f t="shared" ref="E83:E121" si="3">G83+I83+K83+M83</f>
        <v>70</v>
      </c>
      <c r="F83" s="35"/>
      <c r="G83" s="376">
        <v>70</v>
      </c>
      <c r="H83" s="379"/>
      <c r="I83" s="376"/>
      <c r="J83" s="379"/>
      <c r="K83" s="376"/>
      <c r="L83" s="379"/>
      <c r="M83" s="376"/>
      <c r="N83" s="379"/>
      <c r="O83" s="9"/>
    </row>
    <row r="84" spans="3:15" x14ac:dyDescent="0.2">
      <c r="C84" s="37">
        <v>71</v>
      </c>
      <c r="D84" s="28" t="s">
        <v>319</v>
      </c>
      <c r="E84" s="434">
        <f t="shared" si="3"/>
        <v>836.6</v>
      </c>
      <c r="F84" s="33">
        <f>H84+J84+L84+N84</f>
        <v>220.21200000000002</v>
      </c>
      <c r="G84" s="188">
        <f>SUM(G85:G104)</f>
        <v>511.8</v>
      </c>
      <c r="H84" s="379"/>
      <c r="I84" s="693">
        <f>SUM(I85:I104)</f>
        <v>315.8</v>
      </c>
      <c r="J84" s="11">
        <f>SUM(J85:J104)</f>
        <v>211.34100000000001</v>
      </c>
      <c r="K84" s="188">
        <f>+K88</f>
        <v>9</v>
      </c>
      <c r="L84" s="11">
        <f>+L88</f>
        <v>8.8710000000000004</v>
      </c>
      <c r="M84" s="376"/>
      <c r="N84" s="379"/>
      <c r="O84" s="9"/>
    </row>
    <row r="85" spans="3:15" x14ac:dyDescent="0.2">
      <c r="C85" s="37">
        <v>72</v>
      </c>
      <c r="D85" s="24" t="s">
        <v>93</v>
      </c>
      <c r="E85" s="435">
        <f t="shared" si="3"/>
        <v>30</v>
      </c>
      <c r="F85" s="35"/>
      <c r="G85" s="376">
        <v>30</v>
      </c>
      <c r="H85" s="379"/>
      <c r="I85" s="376"/>
      <c r="J85" s="379"/>
      <c r="K85" s="376"/>
      <c r="L85" s="379"/>
      <c r="M85" s="376"/>
      <c r="N85" s="379"/>
      <c r="O85" s="9"/>
    </row>
    <row r="86" spans="3:15" x14ac:dyDescent="0.2">
      <c r="C86" s="37">
        <v>73</v>
      </c>
      <c r="D86" s="24" t="s">
        <v>94</v>
      </c>
      <c r="E86" s="435">
        <f t="shared" si="3"/>
        <v>3</v>
      </c>
      <c r="F86" s="35"/>
      <c r="G86" s="376">
        <v>3</v>
      </c>
      <c r="H86" s="379"/>
      <c r="I86" s="376"/>
      <c r="J86" s="379"/>
      <c r="K86" s="376"/>
      <c r="L86" s="379"/>
      <c r="M86" s="376"/>
      <c r="N86" s="379"/>
      <c r="O86" s="9"/>
    </row>
    <row r="87" spans="3:15" x14ac:dyDescent="0.2">
      <c r="C87" s="37">
        <v>74</v>
      </c>
      <c r="D87" s="24" t="s">
        <v>95</v>
      </c>
      <c r="E87" s="435">
        <f t="shared" si="3"/>
        <v>300</v>
      </c>
      <c r="F87" s="35"/>
      <c r="G87" s="372">
        <v>300</v>
      </c>
      <c r="H87" s="379"/>
      <c r="I87" s="376"/>
      <c r="J87" s="379"/>
      <c r="K87" s="376"/>
      <c r="L87" s="379"/>
      <c r="M87" s="376"/>
      <c r="N87" s="379"/>
      <c r="O87" s="9"/>
    </row>
    <row r="88" spans="3:15" ht="25.5" x14ac:dyDescent="0.2">
      <c r="C88" s="37">
        <v>75</v>
      </c>
      <c r="D88" s="330" t="s">
        <v>301</v>
      </c>
      <c r="E88" s="435">
        <f t="shared" si="3"/>
        <v>9</v>
      </c>
      <c r="F88" s="35">
        <f>H88+J88+L88+N88</f>
        <v>8.8710000000000004</v>
      </c>
      <c r="G88" s="376"/>
      <c r="H88" s="379"/>
      <c r="I88" s="376"/>
      <c r="J88" s="379"/>
      <c r="K88" s="376">
        <v>9</v>
      </c>
      <c r="L88" s="379">
        <v>8.8710000000000004</v>
      </c>
      <c r="M88" s="376"/>
      <c r="N88" s="379"/>
      <c r="O88" s="9"/>
    </row>
    <row r="89" spans="3:15" x14ac:dyDescent="0.2">
      <c r="C89" s="37">
        <v>76</v>
      </c>
      <c r="D89" s="290" t="s">
        <v>96</v>
      </c>
      <c r="E89" s="435">
        <f t="shared" si="3"/>
        <v>138.80000000000001</v>
      </c>
      <c r="F89" s="35">
        <f>H89+J89+L89+N89</f>
        <v>36.941000000000003</v>
      </c>
      <c r="G89" s="376"/>
      <c r="H89" s="379"/>
      <c r="I89" s="376">
        <v>138.80000000000001</v>
      </c>
      <c r="J89" s="379">
        <v>36.941000000000003</v>
      </c>
      <c r="K89" s="376"/>
      <c r="L89" s="379"/>
      <c r="M89" s="376"/>
      <c r="N89" s="379"/>
      <c r="O89" s="9"/>
    </row>
    <row r="90" spans="3:15" x14ac:dyDescent="0.2">
      <c r="C90" s="37">
        <v>77</v>
      </c>
      <c r="D90" s="24" t="s">
        <v>97</v>
      </c>
      <c r="E90" s="435">
        <f t="shared" si="3"/>
        <v>7.5</v>
      </c>
      <c r="F90" s="35"/>
      <c r="G90" s="376">
        <v>7.5</v>
      </c>
      <c r="H90" s="379"/>
      <c r="I90" s="376"/>
      <c r="J90" s="379"/>
      <c r="K90" s="376"/>
      <c r="L90" s="379"/>
      <c r="M90" s="376"/>
      <c r="N90" s="379"/>
      <c r="O90" s="9"/>
    </row>
    <row r="91" spans="3:15" x14ac:dyDescent="0.2">
      <c r="C91" s="37">
        <v>78</v>
      </c>
      <c r="D91" s="24" t="s">
        <v>98</v>
      </c>
      <c r="E91" s="435">
        <f t="shared" si="3"/>
        <v>5</v>
      </c>
      <c r="F91" s="35"/>
      <c r="G91" s="376">
        <v>5</v>
      </c>
      <c r="H91" s="379"/>
      <c r="I91" s="376"/>
      <c r="J91" s="379"/>
      <c r="K91" s="376"/>
      <c r="L91" s="379"/>
      <c r="M91" s="376"/>
      <c r="N91" s="379"/>
      <c r="O91" s="9"/>
    </row>
    <row r="92" spans="3:15" ht="12.75" customHeight="1" x14ac:dyDescent="0.2">
      <c r="C92" s="37">
        <v>79</v>
      </c>
      <c r="D92" s="293" t="s">
        <v>99</v>
      </c>
      <c r="E92" s="435">
        <f t="shared" si="3"/>
        <v>13</v>
      </c>
      <c r="F92" s="35"/>
      <c r="G92" s="376">
        <v>13</v>
      </c>
      <c r="H92" s="379"/>
      <c r="I92" s="376"/>
      <c r="J92" s="379"/>
      <c r="K92" s="376"/>
      <c r="L92" s="379"/>
      <c r="M92" s="376"/>
      <c r="N92" s="379"/>
      <c r="O92" s="9"/>
    </row>
    <row r="93" spans="3:15" ht="25.5" x14ac:dyDescent="0.2">
      <c r="C93" s="37">
        <v>80</v>
      </c>
      <c r="D93" s="293" t="s">
        <v>266</v>
      </c>
      <c r="E93" s="435">
        <f t="shared" si="3"/>
        <v>20</v>
      </c>
      <c r="F93" s="35"/>
      <c r="G93" s="376">
        <v>20</v>
      </c>
      <c r="H93" s="379"/>
      <c r="I93" s="376"/>
      <c r="J93" s="379"/>
      <c r="K93" s="376"/>
      <c r="L93" s="379"/>
      <c r="M93" s="376"/>
      <c r="N93" s="379"/>
      <c r="O93" s="9"/>
    </row>
    <row r="94" spans="3:15" x14ac:dyDescent="0.2">
      <c r="C94" s="37">
        <v>81</v>
      </c>
      <c r="D94" s="293" t="s">
        <v>267</v>
      </c>
      <c r="E94" s="435">
        <f t="shared" si="3"/>
        <v>20</v>
      </c>
      <c r="F94" s="35"/>
      <c r="G94" s="376">
        <v>20</v>
      </c>
      <c r="H94" s="379"/>
      <c r="I94" s="376"/>
      <c r="J94" s="379"/>
      <c r="K94" s="376"/>
      <c r="L94" s="379"/>
      <c r="M94" s="376"/>
      <c r="N94" s="379"/>
      <c r="O94" s="9"/>
    </row>
    <row r="95" spans="3:15" x14ac:dyDescent="0.2">
      <c r="C95" s="37">
        <v>82</v>
      </c>
      <c r="D95" s="293" t="s">
        <v>268</v>
      </c>
      <c r="E95" s="435">
        <f t="shared" si="3"/>
        <v>25</v>
      </c>
      <c r="F95" s="35"/>
      <c r="G95" s="376">
        <v>25</v>
      </c>
      <c r="H95" s="379"/>
      <c r="I95" s="376"/>
      <c r="J95" s="379"/>
      <c r="K95" s="376"/>
      <c r="L95" s="379"/>
      <c r="M95" s="376"/>
      <c r="N95" s="379"/>
      <c r="O95" s="9"/>
    </row>
    <row r="96" spans="3:15" ht="24.75" customHeight="1" x14ac:dyDescent="0.2">
      <c r="C96" s="37">
        <v>83</v>
      </c>
      <c r="D96" s="293" t="s">
        <v>318</v>
      </c>
      <c r="E96" s="435">
        <f t="shared" si="3"/>
        <v>20</v>
      </c>
      <c r="F96" s="35"/>
      <c r="G96" s="376">
        <v>20</v>
      </c>
      <c r="H96" s="379"/>
      <c r="I96" s="376"/>
      <c r="J96" s="379"/>
      <c r="K96" s="376"/>
      <c r="L96" s="379"/>
      <c r="M96" s="376"/>
      <c r="N96" s="379"/>
      <c r="O96" s="9"/>
    </row>
    <row r="97" spans="3:15" x14ac:dyDescent="0.2">
      <c r="C97" s="37">
        <v>84</v>
      </c>
      <c r="D97" s="24" t="s">
        <v>100</v>
      </c>
      <c r="E97" s="435">
        <f t="shared" si="3"/>
        <v>3.3</v>
      </c>
      <c r="F97" s="35"/>
      <c r="G97" s="376">
        <v>3.3</v>
      </c>
      <c r="H97" s="379"/>
      <c r="I97" s="376"/>
      <c r="J97" s="379"/>
      <c r="K97" s="376"/>
      <c r="L97" s="379"/>
      <c r="M97" s="376"/>
      <c r="N97" s="379"/>
      <c r="O97" s="9"/>
    </row>
    <row r="98" spans="3:15" ht="12.75" customHeight="1" x14ac:dyDescent="0.2">
      <c r="C98" s="37">
        <v>85</v>
      </c>
      <c r="D98" s="295" t="s">
        <v>394</v>
      </c>
      <c r="E98" s="435">
        <f t="shared" si="3"/>
        <v>5</v>
      </c>
      <c r="F98" s="35"/>
      <c r="G98" s="376">
        <v>5</v>
      </c>
      <c r="H98" s="379"/>
      <c r="I98" s="376"/>
      <c r="J98" s="379"/>
      <c r="K98" s="376"/>
      <c r="L98" s="379"/>
      <c r="M98" s="376"/>
      <c r="N98" s="379"/>
      <c r="O98" s="9"/>
    </row>
    <row r="99" spans="3:15" ht="12.75" customHeight="1" x14ac:dyDescent="0.2">
      <c r="C99" s="37">
        <v>86</v>
      </c>
      <c r="D99" s="295" t="s">
        <v>321</v>
      </c>
      <c r="E99" s="435">
        <f t="shared" si="3"/>
        <v>6</v>
      </c>
      <c r="F99" s="35"/>
      <c r="G99" s="376">
        <v>6</v>
      </c>
      <c r="H99" s="379"/>
      <c r="I99" s="376"/>
      <c r="J99" s="379"/>
      <c r="K99" s="376"/>
      <c r="L99" s="379"/>
      <c r="M99" s="376"/>
      <c r="N99" s="379"/>
      <c r="O99" s="9"/>
    </row>
    <row r="100" spans="3:15" ht="12.75" customHeight="1" x14ac:dyDescent="0.2">
      <c r="C100" s="37">
        <v>87</v>
      </c>
      <c r="D100" s="296" t="s">
        <v>238</v>
      </c>
      <c r="E100" s="435">
        <f t="shared" si="3"/>
        <v>17</v>
      </c>
      <c r="F100" s="35"/>
      <c r="G100" s="376">
        <v>17</v>
      </c>
      <c r="H100" s="379"/>
      <c r="I100" s="376"/>
      <c r="J100" s="379"/>
      <c r="K100" s="376"/>
      <c r="L100" s="379"/>
      <c r="M100" s="376"/>
      <c r="N100" s="379"/>
      <c r="O100" s="9"/>
    </row>
    <row r="101" spans="3:15" ht="12.75" customHeight="1" x14ac:dyDescent="0.2">
      <c r="C101" s="37">
        <v>88</v>
      </c>
      <c r="D101" s="296" t="s">
        <v>235</v>
      </c>
      <c r="E101" s="435">
        <f t="shared" si="3"/>
        <v>2</v>
      </c>
      <c r="F101" s="35"/>
      <c r="G101" s="376">
        <v>2</v>
      </c>
      <c r="H101" s="379"/>
      <c r="I101" s="376"/>
      <c r="J101" s="379"/>
      <c r="K101" s="376"/>
      <c r="L101" s="379"/>
      <c r="M101" s="376"/>
      <c r="N101" s="379"/>
      <c r="O101" s="9"/>
    </row>
    <row r="102" spans="3:15" s="506" customFormat="1" ht="12.75" customHeight="1" x14ac:dyDescent="0.2">
      <c r="C102" s="37">
        <v>89</v>
      </c>
      <c r="D102" s="291" t="s">
        <v>263</v>
      </c>
      <c r="E102" s="435">
        <f t="shared" si="3"/>
        <v>29</v>
      </c>
      <c r="F102" s="35"/>
      <c r="G102" s="376">
        <v>29</v>
      </c>
      <c r="H102" s="379"/>
      <c r="I102" s="376"/>
      <c r="J102" s="379"/>
      <c r="K102" s="376"/>
      <c r="L102" s="379"/>
      <c r="M102" s="376"/>
      <c r="N102" s="379"/>
      <c r="O102" s="9"/>
    </row>
    <row r="103" spans="3:15" s="659" customFormat="1" ht="27" customHeight="1" x14ac:dyDescent="0.2">
      <c r="C103" s="37">
        <v>90</v>
      </c>
      <c r="D103" s="296" t="s">
        <v>719</v>
      </c>
      <c r="E103" s="435">
        <f t="shared" si="3"/>
        <v>177</v>
      </c>
      <c r="F103" s="35">
        <f t="shared" ref="F103" si="4">H103+J103+L103+N103</f>
        <v>174.4</v>
      </c>
      <c r="G103" s="186"/>
      <c r="H103" s="187"/>
      <c r="I103" s="186">
        <v>177</v>
      </c>
      <c r="J103" s="187">
        <v>174.4</v>
      </c>
      <c r="K103" s="376"/>
      <c r="L103" s="379"/>
      <c r="M103" s="376"/>
      <c r="N103" s="379"/>
      <c r="O103" s="9"/>
    </row>
    <row r="104" spans="3:15" s="506" customFormat="1" ht="12.75" customHeight="1" x14ac:dyDescent="0.2">
      <c r="C104" s="37">
        <v>91</v>
      </c>
      <c r="D104" s="296" t="s">
        <v>387</v>
      </c>
      <c r="E104" s="435">
        <f t="shared" si="3"/>
        <v>6</v>
      </c>
      <c r="F104" s="437"/>
      <c r="G104" s="186">
        <v>6</v>
      </c>
      <c r="H104" s="187"/>
      <c r="I104" s="186"/>
      <c r="J104" s="187"/>
      <c r="K104" s="376"/>
      <c r="L104" s="379"/>
      <c r="M104" s="376"/>
      <c r="N104" s="379"/>
      <c r="O104" s="9"/>
    </row>
    <row r="105" spans="3:15" ht="12.75" customHeight="1" x14ac:dyDescent="0.2">
      <c r="C105" s="37">
        <v>92</v>
      </c>
      <c r="D105" s="331" t="s">
        <v>320</v>
      </c>
      <c r="E105" s="32">
        <f t="shared" si="3"/>
        <v>348.6</v>
      </c>
      <c r="F105" s="437"/>
      <c r="G105" s="188">
        <f>SUM(G106:G116)-G109-G110</f>
        <v>348.6</v>
      </c>
      <c r="H105" s="187"/>
      <c r="I105" s="186"/>
      <c r="J105" s="187"/>
      <c r="K105" s="376"/>
      <c r="L105" s="379"/>
      <c r="M105" s="376"/>
      <c r="N105" s="379"/>
      <c r="O105" s="9"/>
    </row>
    <row r="106" spans="3:15" x14ac:dyDescent="0.2">
      <c r="C106" s="37">
        <v>93</v>
      </c>
      <c r="D106" s="293" t="s">
        <v>76</v>
      </c>
      <c r="E106" s="435">
        <f t="shared" si="3"/>
        <v>16</v>
      </c>
      <c r="F106" s="437"/>
      <c r="G106" s="376">
        <v>16</v>
      </c>
      <c r="H106" s="379"/>
      <c r="I106" s="376"/>
      <c r="J106" s="379"/>
      <c r="K106" s="376"/>
      <c r="L106" s="379"/>
      <c r="M106" s="376"/>
      <c r="N106" s="379"/>
      <c r="O106" s="9"/>
    </row>
    <row r="107" spans="3:15" x14ac:dyDescent="0.2">
      <c r="C107" s="37">
        <v>94</v>
      </c>
      <c r="D107" s="293" t="s">
        <v>322</v>
      </c>
      <c r="E107" s="435">
        <f t="shared" si="3"/>
        <v>65</v>
      </c>
      <c r="F107" s="437"/>
      <c r="G107" s="376">
        <v>65</v>
      </c>
      <c r="H107" s="379"/>
      <c r="I107" s="376"/>
      <c r="J107" s="379"/>
      <c r="K107" s="376"/>
      <c r="L107" s="379"/>
      <c r="M107" s="376"/>
      <c r="N107" s="379"/>
      <c r="O107" s="9"/>
    </row>
    <row r="108" spans="3:15" x14ac:dyDescent="0.2">
      <c r="C108" s="37">
        <v>95</v>
      </c>
      <c r="D108" s="294" t="s">
        <v>77</v>
      </c>
      <c r="E108" s="435">
        <f t="shared" si="3"/>
        <v>41</v>
      </c>
      <c r="F108" s="437"/>
      <c r="G108" s="376">
        <v>41</v>
      </c>
      <c r="H108" s="379"/>
      <c r="I108" s="376"/>
      <c r="J108" s="379"/>
      <c r="K108" s="376"/>
      <c r="L108" s="379"/>
      <c r="M108" s="376"/>
      <c r="N108" s="379"/>
      <c r="O108" s="9"/>
    </row>
    <row r="109" spans="3:15" s="506" customFormat="1" ht="25.5" x14ac:dyDescent="0.2">
      <c r="C109" s="37">
        <v>96</v>
      </c>
      <c r="D109" s="294" t="s">
        <v>388</v>
      </c>
      <c r="E109" s="435">
        <f t="shared" si="3"/>
        <v>5</v>
      </c>
      <c r="F109" s="437"/>
      <c r="G109" s="376">
        <v>5</v>
      </c>
      <c r="H109" s="379"/>
      <c r="I109" s="376"/>
      <c r="J109" s="379"/>
      <c r="K109" s="376"/>
      <c r="L109" s="379"/>
      <c r="M109" s="376"/>
      <c r="N109" s="379"/>
      <c r="O109" s="9"/>
    </row>
    <row r="110" spans="3:15" s="506" customFormat="1" ht="25.5" x14ac:dyDescent="0.2">
      <c r="C110" s="37">
        <v>97</v>
      </c>
      <c r="D110" s="294" t="s">
        <v>389</v>
      </c>
      <c r="E110" s="435">
        <f t="shared" si="3"/>
        <v>20</v>
      </c>
      <c r="F110" s="437"/>
      <c r="G110" s="376">
        <v>20</v>
      </c>
      <c r="H110" s="379"/>
      <c r="I110" s="376"/>
      <c r="J110" s="379"/>
      <c r="K110" s="376"/>
      <c r="L110" s="379"/>
      <c r="M110" s="376"/>
      <c r="N110" s="379"/>
      <c r="O110" s="9"/>
    </row>
    <row r="111" spans="3:15" ht="12.75" customHeight="1" x14ac:dyDescent="0.2">
      <c r="C111" s="193">
        <v>98</v>
      </c>
      <c r="D111" s="296" t="s">
        <v>323</v>
      </c>
      <c r="E111" s="439">
        <f t="shared" si="3"/>
        <v>45</v>
      </c>
      <c r="F111" s="349"/>
      <c r="G111" s="372">
        <v>45</v>
      </c>
      <c r="H111" s="375"/>
      <c r="I111" s="372"/>
      <c r="J111" s="375"/>
      <c r="K111" s="376"/>
      <c r="L111" s="379"/>
      <c r="M111" s="376"/>
      <c r="N111" s="379"/>
      <c r="O111" s="9"/>
    </row>
    <row r="112" spans="3:15" ht="25.5" x14ac:dyDescent="0.2">
      <c r="C112" s="193">
        <v>99</v>
      </c>
      <c r="D112" s="296" t="s">
        <v>326</v>
      </c>
      <c r="E112" s="439">
        <f t="shared" si="3"/>
        <v>9</v>
      </c>
      <c r="F112" s="349"/>
      <c r="G112" s="372">
        <v>9</v>
      </c>
      <c r="H112" s="375"/>
      <c r="I112" s="372"/>
      <c r="J112" s="375"/>
      <c r="K112" s="376"/>
      <c r="L112" s="379"/>
      <c r="M112" s="376"/>
      <c r="N112" s="379"/>
      <c r="O112" s="9"/>
    </row>
    <row r="113" spans="3:15" x14ac:dyDescent="0.2">
      <c r="C113" s="193">
        <v>100</v>
      </c>
      <c r="D113" s="296" t="s">
        <v>324</v>
      </c>
      <c r="E113" s="439">
        <f t="shared" si="3"/>
        <v>10</v>
      </c>
      <c r="F113" s="349"/>
      <c r="G113" s="372">
        <v>10</v>
      </c>
      <c r="H113" s="375"/>
      <c r="I113" s="372"/>
      <c r="J113" s="375"/>
      <c r="K113" s="376"/>
      <c r="L113" s="379"/>
      <c r="M113" s="376"/>
      <c r="N113" s="379"/>
      <c r="O113" s="9"/>
    </row>
    <row r="114" spans="3:15" ht="25.5" x14ac:dyDescent="0.2">
      <c r="C114" s="193">
        <v>101</v>
      </c>
      <c r="D114" s="296" t="s">
        <v>325</v>
      </c>
      <c r="E114" s="439">
        <f t="shared" si="3"/>
        <v>11</v>
      </c>
      <c r="F114" s="349"/>
      <c r="G114" s="372">
        <v>11</v>
      </c>
      <c r="H114" s="375"/>
      <c r="I114" s="372"/>
      <c r="J114" s="375"/>
      <c r="K114" s="376"/>
      <c r="L114" s="379"/>
      <c r="M114" s="376"/>
      <c r="N114" s="379"/>
      <c r="O114" s="9"/>
    </row>
    <row r="115" spans="3:15" s="507" customFormat="1" x14ac:dyDescent="0.2">
      <c r="C115" s="193">
        <v>102</v>
      </c>
      <c r="D115" s="294" t="s">
        <v>519</v>
      </c>
      <c r="E115" s="439">
        <f t="shared" si="3"/>
        <v>86.6</v>
      </c>
      <c r="F115" s="349"/>
      <c r="G115" s="372">
        <v>86.6</v>
      </c>
      <c r="H115" s="375"/>
      <c r="I115" s="372"/>
      <c r="J115" s="375"/>
      <c r="K115" s="376"/>
      <c r="L115" s="379"/>
      <c r="M115" s="376"/>
      <c r="N115" s="379"/>
      <c r="O115" s="9"/>
    </row>
    <row r="116" spans="3:15" s="508" customFormat="1" ht="25.5" x14ac:dyDescent="0.2">
      <c r="C116" s="193">
        <v>103</v>
      </c>
      <c r="D116" s="294" t="s">
        <v>703</v>
      </c>
      <c r="E116" s="439">
        <f t="shared" si="3"/>
        <v>65</v>
      </c>
      <c r="F116" s="349"/>
      <c r="G116" s="372">
        <v>65</v>
      </c>
      <c r="H116" s="375"/>
      <c r="I116" s="372"/>
      <c r="J116" s="375"/>
      <c r="K116" s="376"/>
      <c r="L116" s="379"/>
      <c r="M116" s="376"/>
      <c r="N116" s="379"/>
      <c r="O116" s="9"/>
    </row>
    <row r="117" spans="3:15" x14ac:dyDescent="0.2">
      <c r="C117" s="193">
        <v>104</v>
      </c>
      <c r="D117" s="289" t="s">
        <v>1</v>
      </c>
      <c r="E117" s="440">
        <f t="shared" si="3"/>
        <v>1280.4860000000001</v>
      </c>
      <c r="F117" s="14">
        <f>H117+J117+L117+N117</f>
        <v>1158.454</v>
      </c>
      <c r="G117" s="188">
        <v>103.586</v>
      </c>
      <c r="H117" s="11">
        <v>57.749000000000002</v>
      </c>
      <c r="I117" s="42">
        <v>1176.9000000000001</v>
      </c>
      <c r="J117" s="14">
        <v>1100.7049999999999</v>
      </c>
      <c r="K117" s="376"/>
      <c r="L117" s="379"/>
      <c r="M117" s="376"/>
      <c r="N117" s="379"/>
      <c r="O117" s="9"/>
    </row>
    <row r="118" spans="3:15" s="9" customFormat="1" x14ac:dyDescent="0.2">
      <c r="C118" s="193">
        <v>105</v>
      </c>
      <c r="D118" s="289" t="s">
        <v>4</v>
      </c>
      <c r="E118" s="440">
        <f t="shared" si="3"/>
        <v>635.11899999999991</v>
      </c>
      <c r="F118" s="14">
        <f>H118+J118+L118+N118</f>
        <v>517.82299999999998</v>
      </c>
      <c r="G118" s="42">
        <v>589.31899999999996</v>
      </c>
      <c r="H118" s="14">
        <v>510.089</v>
      </c>
      <c r="I118" s="42"/>
      <c r="J118" s="14"/>
      <c r="K118" s="376"/>
      <c r="L118" s="379"/>
      <c r="M118" s="188">
        <v>45.8</v>
      </c>
      <c r="N118" s="11">
        <v>7.734</v>
      </c>
    </row>
    <row r="119" spans="3:15" x14ac:dyDescent="0.2">
      <c r="C119" s="193">
        <v>106</v>
      </c>
      <c r="D119" s="289" t="s">
        <v>5</v>
      </c>
      <c r="E119" s="440">
        <f t="shared" si="3"/>
        <v>710.98900000000003</v>
      </c>
      <c r="F119" s="14">
        <f>H119+J119+L119+N119</f>
        <v>538.48500000000001</v>
      </c>
      <c r="G119" s="42">
        <v>656.98900000000003</v>
      </c>
      <c r="H119" s="14">
        <v>538.48500000000001</v>
      </c>
      <c r="I119" s="42"/>
      <c r="J119" s="14"/>
      <c r="K119" s="376"/>
      <c r="L119" s="379"/>
      <c r="M119" s="188">
        <v>54</v>
      </c>
      <c r="N119" s="11"/>
      <c r="O119" s="9"/>
    </row>
    <row r="120" spans="3:15" x14ac:dyDescent="0.2">
      <c r="C120" s="193">
        <v>107</v>
      </c>
      <c r="D120" s="301" t="s">
        <v>43</v>
      </c>
      <c r="E120" s="440">
        <f t="shared" si="3"/>
        <v>979.39499999999998</v>
      </c>
      <c r="F120" s="14">
        <f>H120+J120+L120+N120</f>
        <v>824.68600000000004</v>
      </c>
      <c r="G120" s="42">
        <v>941.495</v>
      </c>
      <c r="H120" s="14">
        <v>824.68600000000004</v>
      </c>
      <c r="I120" s="42">
        <v>34.1</v>
      </c>
      <c r="J120" s="14"/>
      <c r="K120" s="376"/>
      <c r="L120" s="379"/>
      <c r="M120" s="188">
        <v>3.8</v>
      </c>
      <c r="N120" s="11"/>
      <c r="O120" s="9"/>
    </row>
    <row r="121" spans="3:15" x14ac:dyDescent="0.2">
      <c r="C121" s="193">
        <v>108</v>
      </c>
      <c r="D121" s="315" t="s">
        <v>103</v>
      </c>
      <c r="E121" s="496">
        <f t="shared" si="3"/>
        <v>541.43299999999999</v>
      </c>
      <c r="F121" s="11">
        <f>H121+J121+L121+N121</f>
        <v>373.488</v>
      </c>
      <c r="G121" s="188">
        <v>520.43299999999999</v>
      </c>
      <c r="H121" s="11">
        <v>369.34800000000001</v>
      </c>
      <c r="I121" s="188"/>
      <c r="J121" s="11"/>
      <c r="K121" s="376"/>
      <c r="L121" s="379"/>
      <c r="M121" s="188">
        <v>21</v>
      </c>
      <c r="N121" s="11">
        <v>4.1399999999999997</v>
      </c>
      <c r="O121" s="9"/>
    </row>
    <row r="122" spans="3:15" x14ac:dyDescent="0.2">
      <c r="C122" s="193">
        <v>109</v>
      </c>
      <c r="D122" s="302" t="s">
        <v>33</v>
      </c>
      <c r="E122" s="440">
        <f t="shared" ref="E122:E136" si="5">G122+I122+K122+M122</f>
        <v>1318.7640000000001</v>
      </c>
      <c r="F122" s="14">
        <f t="shared" ref="F122:F136" si="6">H122+J122+L122+N122</f>
        <v>960.03699999999992</v>
      </c>
      <c r="G122" s="188">
        <v>942.76499999999999</v>
      </c>
      <c r="H122" s="11">
        <v>817.45299999999997</v>
      </c>
      <c r="I122" s="188">
        <v>265.99900000000002</v>
      </c>
      <c r="J122" s="11">
        <v>71.606999999999999</v>
      </c>
      <c r="K122" s="376"/>
      <c r="L122" s="379"/>
      <c r="M122" s="188">
        <v>110</v>
      </c>
      <c r="N122" s="11">
        <v>70.977000000000004</v>
      </c>
      <c r="O122" s="9"/>
    </row>
    <row r="123" spans="3:15" x14ac:dyDescent="0.2">
      <c r="C123" s="37">
        <v>110</v>
      </c>
      <c r="D123" s="38" t="s">
        <v>7</v>
      </c>
      <c r="E123" s="440">
        <f t="shared" si="5"/>
        <v>647.505</v>
      </c>
      <c r="F123" s="14">
        <f t="shared" si="6"/>
        <v>471.495</v>
      </c>
      <c r="G123" s="188">
        <v>21.805</v>
      </c>
      <c r="H123" s="11">
        <v>16.812000000000001</v>
      </c>
      <c r="I123" s="188">
        <v>291.39999999999998</v>
      </c>
      <c r="J123" s="11">
        <v>191.5</v>
      </c>
      <c r="K123" s="376"/>
      <c r="L123" s="379"/>
      <c r="M123" s="188">
        <v>334.3</v>
      </c>
      <c r="N123" s="14">
        <v>263.18299999999999</v>
      </c>
      <c r="O123" s="9"/>
    </row>
    <row r="124" spans="3:15" x14ac:dyDescent="0.2">
      <c r="C124" s="37">
        <v>111</v>
      </c>
      <c r="D124" s="38" t="s">
        <v>242</v>
      </c>
      <c r="E124" s="440">
        <f t="shared" si="5"/>
        <v>393.57600000000002</v>
      </c>
      <c r="F124" s="14">
        <f t="shared" si="6"/>
        <v>227.77799999999999</v>
      </c>
      <c r="G124" s="42">
        <v>293.57600000000002</v>
      </c>
      <c r="H124" s="14">
        <v>227.77799999999999</v>
      </c>
      <c r="I124" s="188"/>
      <c r="J124" s="11"/>
      <c r="K124" s="376"/>
      <c r="L124" s="379"/>
      <c r="M124" s="188">
        <v>100</v>
      </c>
      <c r="N124" s="11"/>
      <c r="O124" s="9"/>
    </row>
    <row r="125" spans="3:15" x14ac:dyDescent="0.2">
      <c r="C125" s="37">
        <v>112</v>
      </c>
      <c r="D125" s="38" t="s">
        <v>312</v>
      </c>
      <c r="E125" s="440">
        <f t="shared" si="5"/>
        <v>1466.26</v>
      </c>
      <c r="F125" s="14">
        <f t="shared" si="6"/>
        <v>1230.232</v>
      </c>
      <c r="G125" s="42">
        <v>806.4</v>
      </c>
      <c r="H125" s="14">
        <v>747.71299999999997</v>
      </c>
      <c r="I125" s="188">
        <v>624.1</v>
      </c>
      <c r="J125" s="14">
        <v>482.51900000000001</v>
      </c>
      <c r="K125" s="376"/>
      <c r="L125" s="379"/>
      <c r="M125" s="42">
        <v>35.76</v>
      </c>
      <c r="N125" s="14"/>
      <c r="O125" s="9"/>
    </row>
    <row r="126" spans="3:15" x14ac:dyDescent="0.2">
      <c r="C126" s="37">
        <v>113</v>
      </c>
      <c r="D126" s="28" t="s">
        <v>8</v>
      </c>
      <c r="E126" s="440">
        <f t="shared" si="5"/>
        <v>106.979</v>
      </c>
      <c r="F126" s="14"/>
      <c r="G126" s="188">
        <v>78.899000000000001</v>
      </c>
      <c r="H126" s="11"/>
      <c r="I126" s="188">
        <v>27.38</v>
      </c>
      <c r="J126" s="11"/>
      <c r="K126" s="376"/>
      <c r="L126" s="379"/>
      <c r="M126" s="188">
        <v>0.7</v>
      </c>
      <c r="N126" s="379"/>
      <c r="O126" s="9"/>
    </row>
    <row r="127" spans="3:15" x14ac:dyDescent="0.2">
      <c r="C127" s="37">
        <v>114</v>
      </c>
      <c r="D127" s="28" t="s">
        <v>9</v>
      </c>
      <c r="E127" s="440">
        <f t="shared" si="5"/>
        <v>50.801000000000002</v>
      </c>
      <c r="F127" s="14"/>
      <c r="G127" s="188">
        <v>32.689</v>
      </c>
      <c r="H127" s="11"/>
      <c r="I127" s="188">
        <v>14.612</v>
      </c>
      <c r="J127" s="11"/>
      <c r="K127" s="376"/>
      <c r="L127" s="379"/>
      <c r="M127" s="188">
        <v>3.5</v>
      </c>
      <c r="N127" s="379"/>
      <c r="O127" s="9"/>
    </row>
    <row r="128" spans="3:15" x14ac:dyDescent="0.2">
      <c r="C128" s="37">
        <v>115</v>
      </c>
      <c r="D128" s="28" t="s">
        <v>10</v>
      </c>
      <c r="E128" s="440">
        <f t="shared" si="5"/>
        <v>69.573999999999998</v>
      </c>
      <c r="F128" s="14"/>
      <c r="G128" s="188">
        <v>50.962000000000003</v>
      </c>
      <c r="H128" s="11"/>
      <c r="I128" s="188">
        <v>14.612</v>
      </c>
      <c r="J128" s="11"/>
      <c r="K128" s="376"/>
      <c r="L128" s="379"/>
      <c r="M128" s="188">
        <v>4</v>
      </c>
      <c r="N128" s="379"/>
      <c r="O128" s="9"/>
    </row>
    <row r="129" spans="3:15" x14ac:dyDescent="0.2">
      <c r="C129" s="37">
        <v>116</v>
      </c>
      <c r="D129" s="28" t="s">
        <v>11</v>
      </c>
      <c r="E129" s="440">
        <f t="shared" si="5"/>
        <v>16.469000000000001</v>
      </c>
      <c r="F129" s="14"/>
      <c r="G129" s="188">
        <v>11.429</v>
      </c>
      <c r="H129" s="11"/>
      <c r="I129" s="188">
        <v>5.04</v>
      </c>
      <c r="J129" s="11"/>
      <c r="K129" s="376"/>
      <c r="L129" s="379"/>
      <c r="M129" s="188"/>
      <c r="N129" s="379"/>
      <c r="O129" s="9"/>
    </row>
    <row r="130" spans="3:15" ht="12" customHeight="1" x14ac:dyDescent="0.2">
      <c r="C130" s="37">
        <v>117</v>
      </c>
      <c r="D130" s="28" t="s">
        <v>12</v>
      </c>
      <c r="E130" s="440">
        <f t="shared" si="5"/>
        <v>41.016999999999996</v>
      </c>
      <c r="F130" s="14"/>
      <c r="G130" s="188">
        <v>28.824999999999999</v>
      </c>
      <c r="H130" s="11"/>
      <c r="I130" s="188">
        <v>9.0719999999999992</v>
      </c>
      <c r="J130" s="11"/>
      <c r="K130" s="376"/>
      <c r="L130" s="379"/>
      <c r="M130" s="188">
        <v>3.12</v>
      </c>
      <c r="N130" s="379"/>
      <c r="O130" s="9"/>
    </row>
    <row r="131" spans="3:15" x14ac:dyDescent="0.2">
      <c r="C131" s="193">
        <v>118</v>
      </c>
      <c r="D131" s="303" t="s">
        <v>13</v>
      </c>
      <c r="E131" s="440">
        <f t="shared" si="5"/>
        <v>86.141999999999996</v>
      </c>
      <c r="F131" s="14"/>
      <c r="G131" s="188">
        <v>61.822000000000003</v>
      </c>
      <c r="H131" s="11"/>
      <c r="I131" s="188">
        <v>23.52</v>
      </c>
      <c r="J131" s="11"/>
      <c r="K131" s="376"/>
      <c r="L131" s="379"/>
      <c r="M131" s="188">
        <v>0.8</v>
      </c>
      <c r="N131" s="379"/>
      <c r="O131" s="9"/>
    </row>
    <row r="132" spans="3:15" x14ac:dyDescent="0.2">
      <c r="C132" s="193">
        <v>119</v>
      </c>
      <c r="D132" s="289" t="s">
        <v>106</v>
      </c>
      <c r="E132" s="440">
        <f t="shared" si="5"/>
        <v>80.396000000000001</v>
      </c>
      <c r="F132" s="14"/>
      <c r="G132" s="188">
        <v>57.591999999999999</v>
      </c>
      <c r="H132" s="11"/>
      <c r="I132" s="188">
        <v>22.004000000000001</v>
      </c>
      <c r="J132" s="11"/>
      <c r="K132" s="376"/>
      <c r="L132" s="379"/>
      <c r="M132" s="188">
        <v>0.8</v>
      </c>
      <c r="N132" s="379"/>
      <c r="O132" s="9"/>
    </row>
    <row r="133" spans="3:15" x14ac:dyDescent="0.2">
      <c r="C133" s="193">
        <v>120</v>
      </c>
      <c r="D133" s="289" t="s">
        <v>15</v>
      </c>
      <c r="E133" s="440">
        <f t="shared" si="5"/>
        <v>28.706999999999997</v>
      </c>
      <c r="F133" s="14"/>
      <c r="G133" s="188">
        <v>19.082999999999998</v>
      </c>
      <c r="H133" s="11"/>
      <c r="I133" s="188">
        <v>9.0719999999999992</v>
      </c>
      <c r="J133" s="11"/>
      <c r="K133" s="376"/>
      <c r="L133" s="379"/>
      <c r="M133" s="188">
        <v>0.55200000000000005</v>
      </c>
      <c r="N133" s="379"/>
      <c r="O133" s="9"/>
    </row>
    <row r="134" spans="3:15" x14ac:dyDescent="0.2">
      <c r="C134" s="37">
        <v>121</v>
      </c>
      <c r="D134" s="28" t="s">
        <v>34</v>
      </c>
      <c r="E134" s="440">
        <f t="shared" si="5"/>
        <v>86.891999999999996</v>
      </c>
      <c r="F134" s="14"/>
      <c r="G134" s="188">
        <v>41.712000000000003</v>
      </c>
      <c r="H134" s="11"/>
      <c r="I134" s="188">
        <v>44.18</v>
      </c>
      <c r="J134" s="11"/>
      <c r="K134" s="376"/>
      <c r="L134" s="379"/>
      <c r="M134" s="188">
        <v>1</v>
      </c>
      <c r="N134" s="379"/>
      <c r="O134" s="9"/>
    </row>
    <row r="135" spans="3:15" x14ac:dyDescent="0.2">
      <c r="C135" s="689">
        <v>122</v>
      </c>
      <c r="D135" s="28" t="s">
        <v>17</v>
      </c>
      <c r="E135" s="440">
        <f t="shared" si="5"/>
        <v>471.88100000000003</v>
      </c>
      <c r="F135" s="14"/>
      <c r="G135" s="188">
        <v>372.47300000000001</v>
      </c>
      <c r="H135" s="11"/>
      <c r="I135" s="188">
        <v>97.44</v>
      </c>
      <c r="J135" s="11"/>
      <c r="K135" s="376"/>
      <c r="L135" s="379"/>
      <c r="M135" s="188">
        <v>1.968</v>
      </c>
      <c r="N135" s="379"/>
      <c r="O135" s="9"/>
    </row>
    <row r="136" spans="3:15" ht="15" hidden="1" customHeight="1" thickBot="1" x14ac:dyDescent="0.25">
      <c r="C136" s="682"/>
      <c r="D136" s="683" t="s">
        <v>368</v>
      </c>
      <c r="E136" s="684">
        <f t="shared" si="5"/>
        <v>23647.751519999998</v>
      </c>
      <c r="F136" s="685">
        <f t="shared" si="6"/>
        <v>10619.285</v>
      </c>
      <c r="G136" s="686">
        <f>G14+G17+G23+G24+G45+G54+G64+G68+G80+G84+G105+SUM(G117:G121)+G122+G123+SUM(G124:G135)+G77</f>
        <v>16276.269999999999</v>
      </c>
      <c r="H136" s="687">
        <f>H14+H17+H23+H24+H45+H54+H64+H68+H80+H84+H105+SUM(H117:H121)+H122+H123+SUM(H124:H135)</f>
        <v>7904.1280000000006</v>
      </c>
      <c r="I136" s="688">
        <f>I14+I17+I23+I24+I45+I54+I64+I68+I80+I105+SUM(I117:I135)</f>
        <v>6591.3815200000008</v>
      </c>
      <c r="J136" s="687">
        <f>J14+J17+J23+J24+J45+J54+J64+J68+J80+J105+SUM(J117:J121)+J122+J123+SUM(J124:J135)</f>
        <v>2360.2519999999995</v>
      </c>
      <c r="K136" s="686">
        <f>K14+K17+K23+K24+K45+K54+K64+K68+K80+K84+K105+SUM(K117:K121)+K122+K123+SUM(K124:K135)</f>
        <v>9</v>
      </c>
      <c r="L136" s="687">
        <f>L14+L17+L23+L24+L45+L54+L64+L68+L80+L84+L105+SUM(L117:L121)+L122+L123+SUM(L124:L135)</f>
        <v>8.8710000000000004</v>
      </c>
      <c r="M136" s="686">
        <f>M14+M17+M23+M24+M45+M54+M64+M68+M80+M84+M105+SUM(M117:M121)+M122+M123+SUM(M124:M135)</f>
        <v>771.10000000000014</v>
      </c>
      <c r="N136" s="687">
        <f>N14+N17+N23+N24+N45+N54+N64+N68+N80+N84+N105+SUM(N117:N121)+N122+N123+SUM(N124:N135)</f>
        <v>346.03399999999999</v>
      </c>
      <c r="O136" s="9"/>
    </row>
    <row r="137" spans="3:15" x14ac:dyDescent="0.2">
      <c r="C137" s="184">
        <v>123</v>
      </c>
      <c r="D137" s="97" t="s">
        <v>18</v>
      </c>
      <c r="E137" s="497">
        <f t="shared" ref="E137:E149" si="7">+G137+I137+K137+M137</f>
        <v>562.51400000000001</v>
      </c>
      <c r="F137" s="93">
        <f t="shared" ref="F137:F149" si="8">+H137+J137+L137+N137</f>
        <v>485.09199999999998</v>
      </c>
      <c r="G137" s="397">
        <v>324.69299999999998</v>
      </c>
      <c r="H137" s="398">
        <v>281.31200000000001</v>
      </c>
      <c r="I137" s="384"/>
      <c r="J137" s="385"/>
      <c r="K137" s="397">
        <v>210.821</v>
      </c>
      <c r="L137" s="398">
        <v>203.78</v>
      </c>
      <c r="M137" s="397">
        <v>27</v>
      </c>
      <c r="N137" s="398"/>
      <c r="O137" s="9"/>
    </row>
    <row r="138" spans="3:15" x14ac:dyDescent="0.2">
      <c r="C138" s="37">
        <v>124</v>
      </c>
      <c r="D138" s="28" t="s">
        <v>19</v>
      </c>
      <c r="E138" s="434">
        <f t="shared" si="7"/>
        <v>934.36900000000003</v>
      </c>
      <c r="F138" s="33">
        <f t="shared" si="8"/>
        <v>809.50599999999997</v>
      </c>
      <c r="G138" s="188">
        <v>577.46600000000001</v>
      </c>
      <c r="H138" s="11">
        <v>514.52599999999995</v>
      </c>
      <c r="I138" s="188">
        <v>3.2210000000000001</v>
      </c>
      <c r="J138" s="187"/>
      <c r="K138" s="188">
        <v>305.68200000000002</v>
      </c>
      <c r="L138" s="11">
        <v>294.98</v>
      </c>
      <c r="M138" s="188">
        <v>48</v>
      </c>
      <c r="N138" s="11"/>
      <c r="O138" s="9"/>
    </row>
    <row r="139" spans="3:15" x14ac:dyDescent="0.2">
      <c r="C139" s="37">
        <v>125</v>
      </c>
      <c r="D139" s="28" t="s">
        <v>20</v>
      </c>
      <c r="E139" s="434">
        <f t="shared" si="7"/>
        <v>415.99900000000002</v>
      </c>
      <c r="F139" s="33">
        <f t="shared" si="8"/>
        <v>341.39400000000001</v>
      </c>
      <c r="G139" s="188">
        <v>260.27300000000002</v>
      </c>
      <c r="H139" s="11">
        <v>204.68700000000001</v>
      </c>
      <c r="I139" s="376"/>
      <c r="J139" s="379"/>
      <c r="K139" s="188">
        <v>141.42599999999999</v>
      </c>
      <c r="L139" s="11">
        <v>136.70699999999999</v>
      </c>
      <c r="M139" s="188">
        <v>14.3</v>
      </c>
      <c r="N139" s="11"/>
      <c r="O139" s="9"/>
    </row>
    <row r="140" spans="3:15" x14ac:dyDescent="0.2">
      <c r="C140" s="37">
        <v>126</v>
      </c>
      <c r="D140" s="28" t="s">
        <v>21</v>
      </c>
      <c r="E140" s="434">
        <f t="shared" si="7"/>
        <v>744.08600000000001</v>
      </c>
      <c r="F140" s="33">
        <f t="shared" si="8"/>
        <v>613.46</v>
      </c>
      <c r="G140" s="188">
        <v>365.85</v>
      </c>
      <c r="H140" s="11">
        <v>309.74900000000002</v>
      </c>
      <c r="I140" s="376"/>
      <c r="J140" s="379"/>
      <c r="K140" s="188">
        <v>318.23599999999999</v>
      </c>
      <c r="L140" s="11">
        <v>303.71100000000001</v>
      </c>
      <c r="M140" s="188">
        <v>60</v>
      </c>
      <c r="N140" s="11"/>
      <c r="O140" s="9"/>
    </row>
    <row r="141" spans="3:15" x14ac:dyDescent="0.2">
      <c r="C141" s="37">
        <v>127</v>
      </c>
      <c r="D141" s="250" t="s">
        <v>302</v>
      </c>
      <c r="E141" s="434">
        <f t="shared" si="7"/>
        <v>349.625</v>
      </c>
      <c r="F141" s="33">
        <f t="shared" si="8"/>
        <v>295.99900000000002</v>
      </c>
      <c r="G141" s="188">
        <v>183.773</v>
      </c>
      <c r="H141" s="11">
        <v>144.13200000000001</v>
      </c>
      <c r="I141" s="376"/>
      <c r="J141" s="379"/>
      <c r="K141" s="188">
        <v>156.05199999999999</v>
      </c>
      <c r="L141" s="11">
        <v>151.86699999999999</v>
      </c>
      <c r="M141" s="188">
        <v>9.8000000000000007</v>
      </c>
      <c r="N141" s="11"/>
      <c r="O141" s="9"/>
    </row>
    <row r="142" spans="3:15" x14ac:dyDescent="0.2">
      <c r="C142" s="37">
        <v>128</v>
      </c>
      <c r="D142" s="28" t="s">
        <v>22</v>
      </c>
      <c r="E142" s="434">
        <f t="shared" si="7"/>
        <v>992.31799999999998</v>
      </c>
      <c r="F142" s="33">
        <f t="shared" si="8"/>
        <v>853.68200000000002</v>
      </c>
      <c r="G142" s="188">
        <v>588.87099999999998</v>
      </c>
      <c r="H142" s="11">
        <v>519.14499999999998</v>
      </c>
      <c r="I142" s="376"/>
      <c r="J142" s="379"/>
      <c r="K142" s="188">
        <v>346.447</v>
      </c>
      <c r="L142" s="11">
        <v>334.53699999999998</v>
      </c>
      <c r="M142" s="188">
        <v>57</v>
      </c>
      <c r="N142" s="11"/>
      <c r="O142" s="9"/>
    </row>
    <row r="143" spans="3:15" x14ac:dyDescent="0.2">
      <c r="C143" s="37">
        <v>129</v>
      </c>
      <c r="D143" s="28" t="s">
        <v>23</v>
      </c>
      <c r="E143" s="434">
        <f t="shared" si="7"/>
        <v>1074.3720000000001</v>
      </c>
      <c r="F143" s="33">
        <f t="shared" si="8"/>
        <v>966.11199999999997</v>
      </c>
      <c r="G143" s="188">
        <v>259.83100000000002</v>
      </c>
      <c r="H143" s="11">
        <v>199.66399999999999</v>
      </c>
      <c r="I143" s="188">
        <v>4</v>
      </c>
      <c r="J143" s="11">
        <v>3.9430000000000001</v>
      </c>
      <c r="K143" s="188">
        <v>798.74099999999999</v>
      </c>
      <c r="L143" s="11">
        <v>762.505</v>
      </c>
      <c r="M143" s="188">
        <v>11.8</v>
      </c>
      <c r="N143" s="11"/>
      <c r="O143" s="9"/>
    </row>
    <row r="144" spans="3:15" ht="25.5" x14ac:dyDescent="0.2">
      <c r="C144" s="37">
        <v>130</v>
      </c>
      <c r="D144" s="395" t="s">
        <v>303</v>
      </c>
      <c r="E144" s="434">
        <f t="shared" si="7"/>
        <v>112.89699999999999</v>
      </c>
      <c r="F144" s="33">
        <f t="shared" si="8"/>
        <v>104.155</v>
      </c>
      <c r="G144" s="188">
        <v>49.951999999999998</v>
      </c>
      <c r="H144" s="11">
        <v>47.069000000000003</v>
      </c>
      <c r="I144" s="376"/>
      <c r="J144" s="379"/>
      <c r="K144" s="188">
        <v>58.945</v>
      </c>
      <c r="L144" s="11">
        <v>57.085999999999999</v>
      </c>
      <c r="M144" s="188">
        <v>4</v>
      </c>
      <c r="N144" s="11"/>
      <c r="O144" s="9"/>
    </row>
    <row r="145" spans="3:15" ht="14.25" customHeight="1" x14ac:dyDescent="0.2">
      <c r="C145" s="37">
        <v>131</v>
      </c>
      <c r="D145" s="28" t="s">
        <v>24</v>
      </c>
      <c r="E145" s="434">
        <f t="shared" si="7"/>
        <v>2010.8969999999999</v>
      </c>
      <c r="F145" s="33">
        <f t="shared" si="8"/>
        <v>1718.701</v>
      </c>
      <c r="G145" s="188">
        <v>729.70299999999997</v>
      </c>
      <c r="H145" s="11">
        <v>566.44299999999998</v>
      </c>
      <c r="I145" s="376"/>
      <c r="J145" s="379"/>
      <c r="K145" s="188">
        <v>1207.194</v>
      </c>
      <c r="L145" s="11">
        <v>1152.258</v>
      </c>
      <c r="M145" s="188">
        <v>74</v>
      </c>
      <c r="N145" s="11"/>
      <c r="O145" s="9"/>
    </row>
    <row r="146" spans="3:15" s="388" customFormat="1" ht="25.5" x14ac:dyDescent="0.2">
      <c r="C146" s="37">
        <v>132</v>
      </c>
      <c r="D146" s="38" t="s">
        <v>378</v>
      </c>
      <c r="E146" s="434">
        <f t="shared" si="7"/>
        <v>268.56599999999997</v>
      </c>
      <c r="F146" s="33">
        <f t="shared" si="8"/>
        <v>260.017</v>
      </c>
      <c r="G146" s="188">
        <v>5.8109999999999999</v>
      </c>
      <c r="H146" s="11">
        <v>5.7279999999999998</v>
      </c>
      <c r="I146" s="376"/>
      <c r="J146" s="379"/>
      <c r="K146" s="188">
        <v>262.755</v>
      </c>
      <c r="L146" s="11">
        <v>254.28899999999999</v>
      </c>
      <c r="M146" s="188"/>
      <c r="N146" s="11"/>
      <c r="O146" s="9"/>
    </row>
    <row r="147" spans="3:15" s="388" customFormat="1" ht="25.5" x14ac:dyDescent="0.2">
      <c r="C147" s="37">
        <v>133</v>
      </c>
      <c r="D147" s="38" t="s">
        <v>377</v>
      </c>
      <c r="E147" s="434">
        <f t="shared" si="7"/>
        <v>15.219999999999999</v>
      </c>
      <c r="F147" s="33">
        <f t="shared" si="8"/>
        <v>13.922000000000001</v>
      </c>
      <c r="G147" s="188"/>
      <c r="H147" s="11"/>
      <c r="I147" s="188">
        <v>0.7</v>
      </c>
      <c r="J147" s="11"/>
      <c r="K147" s="188">
        <v>14.52</v>
      </c>
      <c r="L147" s="11">
        <v>13.922000000000001</v>
      </c>
      <c r="M147" s="188"/>
      <c r="N147" s="11"/>
      <c r="O147" s="9"/>
    </row>
    <row r="148" spans="3:15" x14ac:dyDescent="0.2">
      <c r="C148" s="37">
        <v>134</v>
      </c>
      <c r="D148" s="28" t="s">
        <v>114</v>
      </c>
      <c r="E148" s="434">
        <f t="shared" si="7"/>
        <v>1704.1379999999999</v>
      </c>
      <c r="F148" s="33">
        <f t="shared" si="8"/>
        <v>1528.598</v>
      </c>
      <c r="G148" s="188">
        <v>458.34699999999998</v>
      </c>
      <c r="H148" s="11">
        <v>371.39699999999999</v>
      </c>
      <c r="I148" s="188">
        <v>3</v>
      </c>
      <c r="J148" s="11">
        <v>2.9569999999999999</v>
      </c>
      <c r="K148" s="188">
        <v>1215.2909999999999</v>
      </c>
      <c r="L148" s="11">
        <v>1154.2439999999999</v>
      </c>
      <c r="M148" s="188">
        <v>27.5</v>
      </c>
      <c r="N148" s="11"/>
      <c r="O148" s="9"/>
    </row>
    <row r="149" spans="3:15" x14ac:dyDescent="0.2">
      <c r="C149" s="37">
        <v>135</v>
      </c>
      <c r="D149" s="28" t="s">
        <v>25</v>
      </c>
      <c r="E149" s="434">
        <f t="shared" si="7"/>
        <v>1030.3119999999999</v>
      </c>
      <c r="F149" s="33">
        <f t="shared" si="8"/>
        <v>877.28200000000004</v>
      </c>
      <c r="G149" s="188">
        <v>393.76900000000001</v>
      </c>
      <c r="H149" s="11">
        <v>282.38900000000001</v>
      </c>
      <c r="I149" s="376"/>
      <c r="J149" s="379"/>
      <c r="K149" s="188">
        <v>619.54300000000001</v>
      </c>
      <c r="L149" s="11">
        <v>594.89300000000003</v>
      </c>
      <c r="M149" s="188">
        <v>17</v>
      </c>
      <c r="N149" s="11"/>
      <c r="O149" s="9"/>
    </row>
    <row r="150" spans="3:15" x14ac:dyDescent="0.2">
      <c r="C150" s="37">
        <v>136</v>
      </c>
      <c r="D150" s="28" t="s">
        <v>115</v>
      </c>
      <c r="E150" s="434">
        <f>G150+I150+K150+M150</f>
        <v>68.606999999999999</v>
      </c>
      <c r="F150" s="33">
        <f>H150+J150+L150+N150</f>
        <v>62.074000000000005</v>
      </c>
      <c r="G150" s="188">
        <v>62.606999999999999</v>
      </c>
      <c r="H150" s="11">
        <v>60.874000000000002</v>
      </c>
      <c r="I150" s="376"/>
      <c r="J150" s="379"/>
      <c r="K150" s="188"/>
      <c r="L150" s="11"/>
      <c r="M150" s="188">
        <v>6</v>
      </c>
      <c r="N150" s="11">
        <v>1.2</v>
      </c>
      <c r="O150" s="9"/>
    </row>
    <row r="151" spans="3:15" x14ac:dyDescent="0.2">
      <c r="C151" s="37">
        <v>137</v>
      </c>
      <c r="D151" s="28" t="s">
        <v>26</v>
      </c>
      <c r="E151" s="434">
        <f t="shared" ref="E151:F154" si="9">+G151+I151+K151+M151</f>
        <v>1024.865</v>
      </c>
      <c r="F151" s="33">
        <f t="shared" si="9"/>
        <v>865.20299999999997</v>
      </c>
      <c r="G151" s="188">
        <v>428.41</v>
      </c>
      <c r="H151" s="11">
        <v>305.79500000000002</v>
      </c>
      <c r="I151" s="376"/>
      <c r="J151" s="379"/>
      <c r="K151" s="489">
        <v>583.05499999999995</v>
      </c>
      <c r="L151" s="11">
        <v>559.40800000000002</v>
      </c>
      <c r="M151" s="188">
        <v>13.4</v>
      </c>
      <c r="N151" s="11"/>
      <c r="O151" s="9"/>
    </row>
    <row r="152" spans="3:15" x14ac:dyDescent="0.2">
      <c r="C152" s="37">
        <v>138</v>
      </c>
      <c r="D152" s="250" t="s">
        <v>304</v>
      </c>
      <c r="E152" s="434">
        <f t="shared" si="9"/>
        <v>455.92900000000003</v>
      </c>
      <c r="F152" s="33">
        <f t="shared" si="9"/>
        <v>413.95</v>
      </c>
      <c r="G152" s="188">
        <v>176.59800000000001</v>
      </c>
      <c r="H152" s="11">
        <v>146.40600000000001</v>
      </c>
      <c r="I152" s="376"/>
      <c r="J152" s="379"/>
      <c r="K152" s="489">
        <v>276.23099999999999</v>
      </c>
      <c r="L152" s="11">
        <v>267.54399999999998</v>
      </c>
      <c r="M152" s="188">
        <v>3.1</v>
      </c>
      <c r="N152" s="11"/>
      <c r="O152" s="9"/>
    </row>
    <row r="153" spans="3:15" x14ac:dyDescent="0.2">
      <c r="C153" s="37">
        <v>139</v>
      </c>
      <c r="D153" s="304" t="s">
        <v>117</v>
      </c>
      <c r="E153" s="434">
        <f t="shared" si="9"/>
        <v>274.11599999999999</v>
      </c>
      <c r="F153" s="33">
        <f t="shared" si="9"/>
        <v>226.41899999999998</v>
      </c>
      <c r="G153" s="188">
        <v>165.648</v>
      </c>
      <c r="H153" s="11">
        <v>130.328</v>
      </c>
      <c r="I153" s="376"/>
      <c r="J153" s="379"/>
      <c r="K153" s="188">
        <v>99.268000000000001</v>
      </c>
      <c r="L153" s="11">
        <v>96.090999999999994</v>
      </c>
      <c r="M153" s="188">
        <v>9.1999999999999993</v>
      </c>
      <c r="N153" s="11"/>
      <c r="O153" s="9"/>
    </row>
    <row r="154" spans="3:15" x14ac:dyDescent="0.2">
      <c r="C154" s="37">
        <v>140</v>
      </c>
      <c r="D154" s="28" t="s">
        <v>118</v>
      </c>
      <c r="E154" s="434">
        <f t="shared" si="9"/>
        <v>59.484999999999999</v>
      </c>
      <c r="F154" s="33">
        <f t="shared" si="9"/>
        <v>56.404000000000003</v>
      </c>
      <c r="G154" s="188">
        <v>57.185000000000002</v>
      </c>
      <c r="H154" s="11">
        <v>55.944000000000003</v>
      </c>
      <c r="I154" s="376"/>
      <c r="J154" s="379"/>
      <c r="K154" s="188"/>
      <c r="L154" s="11"/>
      <c r="M154" s="188">
        <v>2.2999999999999998</v>
      </c>
      <c r="N154" s="11">
        <v>0.46</v>
      </c>
      <c r="O154" s="9"/>
    </row>
    <row r="155" spans="3:15" x14ac:dyDescent="0.2">
      <c r="C155" s="37">
        <v>141</v>
      </c>
      <c r="D155" s="28" t="s">
        <v>27</v>
      </c>
      <c r="E155" s="434">
        <f>G155+I155+K155+M155</f>
        <v>866.99299999999994</v>
      </c>
      <c r="F155" s="33">
        <f>H155+J155+L155+N155</f>
        <v>755.23400000000004</v>
      </c>
      <c r="G155" s="188">
        <v>281.52</v>
      </c>
      <c r="H155" s="11">
        <v>207.523</v>
      </c>
      <c r="I155" s="376"/>
      <c r="J155" s="379"/>
      <c r="K155" s="188">
        <v>568.47299999999996</v>
      </c>
      <c r="L155" s="11">
        <v>547.71100000000001</v>
      </c>
      <c r="M155" s="188">
        <v>17</v>
      </c>
      <c r="N155" s="11"/>
      <c r="O155" s="9"/>
    </row>
    <row r="156" spans="3:15" x14ac:dyDescent="0.2">
      <c r="C156" s="37">
        <v>142</v>
      </c>
      <c r="D156" s="250" t="s">
        <v>305</v>
      </c>
      <c r="E156" s="434">
        <f>+G156+I156+K156+M156</f>
        <v>299.78800000000001</v>
      </c>
      <c r="F156" s="33">
        <f>+H156+J156+L156+N156</f>
        <v>253.517</v>
      </c>
      <c r="G156" s="188">
        <v>181.42400000000001</v>
      </c>
      <c r="H156" s="11">
        <v>148.126</v>
      </c>
      <c r="I156" s="376"/>
      <c r="J156" s="379"/>
      <c r="K156" s="188">
        <v>108.664</v>
      </c>
      <c r="L156" s="11">
        <v>105.39100000000001</v>
      </c>
      <c r="M156" s="188">
        <v>9.6999999999999993</v>
      </c>
      <c r="N156" s="11"/>
      <c r="O156" s="9"/>
    </row>
    <row r="157" spans="3:15" x14ac:dyDescent="0.2">
      <c r="C157" s="37">
        <v>143</v>
      </c>
      <c r="D157" s="28" t="s">
        <v>119</v>
      </c>
      <c r="E157" s="434">
        <f>G157+I157+K157+M157</f>
        <v>51.127000000000002</v>
      </c>
      <c r="F157" s="33">
        <f>H157+J157+L157+N157</f>
        <v>48.814</v>
      </c>
      <c r="G157" s="188">
        <v>49.627000000000002</v>
      </c>
      <c r="H157" s="11">
        <v>48.514000000000003</v>
      </c>
      <c r="I157" s="376"/>
      <c r="J157" s="379"/>
      <c r="K157" s="188"/>
      <c r="L157" s="11"/>
      <c r="M157" s="188">
        <v>1.5</v>
      </c>
      <c r="N157" s="11">
        <v>0.3</v>
      </c>
      <c r="O157" s="9"/>
    </row>
    <row r="158" spans="3:15" x14ac:dyDescent="0.2">
      <c r="C158" s="37">
        <v>144</v>
      </c>
      <c r="D158" s="28" t="s">
        <v>120</v>
      </c>
      <c r="E158" s="434">
        <f t="shared" ref="E158:E168" si="10">+G158+I158+K158+M158</f>
        <v>1112.3700000000001</v>
      </c>
      <c r="F158" s="33">
        <f t="shared" ref="F158:F168" si="11">+H158+J158+L158+N158</f>
        <v>909.92700000000002</v>
      </c>
      <c r="G158" s="188">
        <v>481.34800000000001</v>
      </c>
      <c r="H158" s="11">
        <v>321.154</v>
      </c>
      <c r="I158" s="376"/>
      <c r="J158" s="379"/>
      <c r="K158" s="188">
        <v>615.52200000000005</v>
      </c>
      <c r="L158" s="11">
        <v>588.77300000000002</v>
      </c>
      <c r="M158" s="188">
        <v>15.5</v>
      </c>
      <c r="N158" s="11"/>
      <c r="O158" s="9"/>
    </row>
    <row r="159" spans="3:15" s="202" customFormat="1" x14ac:dyDescent="0.2">
      <c r="C159" s="193">
        <v>145</v>
      </c>
      <c r="D159" s="289" t="s">
        <v>40</v>
      </c>
      <c r="E159" s="440">
        <f t="shared" si="10"/>
        <v>454.67900000000003</v>
      </c>
      <c r="F159" s="14">
        <f t="shared" si="11"/>
        <v>395.68299999999999</v>
      </c>
      <c r="G159" s="42">
        <v>76.117000000000004</v>
      </c>
      <c r="H159" s="14">
        <v>55.021000000000001</v>
      </c>
      <c r="I159" s="188">
        <v>118.1</v>
      </c>
      <c r="J159" s="11">
        <v>91.7</v>
      </c>
      <c r="K159" s="42">
        <v>254.66200000000001</v>
      </c>
      <c r="L159" s="14">
        <v>248.96199999999999</v>
      </c>
      <c r="M159" s="42">
        <v>5.8</v>
      </c>
      <c r="N159" s="14"/>
    </row>
    <row r="160" spans="3:15" x14ac:dyDescent="0.2">
      <c r="C160" s="37">
        <v>146</v>
      </c>
      <c r="D160" s="28" t="s">
        <v>121</v>
      </c>
      <c r="E160" s="434">
        <f t="shared" si="10"/>
        <v>573.46100000000001</v>
      </c>
      <c r="F160" s="33">
        <f t="shared" si="11"/>
        <v>528.12399999999991</v>
      </c>
      <c r="G160" s="188">
        <v>512.46100000000001</v>
      </c>
      <c r="H160" s="11">
        <v>491.767</v>
      </c>
      <c r="I160" s="376"/>
      <c r="J160" s="379"/>
      <c r="K160" s="188">
        <v>31</v>
      </c>
      <c r="L160" s="11">
        <v>30.556999999999999</v>
      </c>
      <c r="M160" s="188">
        <v>30</v>
      </c>
      <c r="N160" s="11">
        <v>5.8</v>
      </c>
      <c r="O160" s="9"/>
    </row>
    <row r="161" spans="3:15" x14ac:dyDescent="0.2">
      <c r="C161" s="37">
        <v>147</v>
      </c>
      <c r="D161" s="28" t="s">
        <v>307</v>
      </c>
      <c r="E161" s="434">
        <f t="shared" si="10"/>
        <v>184.40600000000001</v>
      </c>
      <c r="F161" s="33">
        <f t="shared" si="11"/>
        <v>167.78899999999999</v>
      </c>
      <c r="G161" s="188">
        <v>153.40600000000001</v>
      </c>
      <c r="H161" s="11">
        <v>147.446</v>
      </c>
      <c r="I161" s="376"/>
      <c r="J161" s="379"/>
      <c r="K161" s="188">
        <v>18</v>
      </c>
      <c r="L161" s="11">
        <v>17.742999999999999</v>
      </c>
      <c r="M161" s="188">
        <v>13</v>
      </c>
      <c r="N161" s="11">
        <v>2.6</v>
      </c>
      <c r="O161" s="9"/>
    </row>
    <row r="162" spans="3:15" x14ac:dyDescent="0.2">
      <c r="C162" s="37">
        <v>148</v>
      </c>
      <c r="D162" s="250" t="s">
        <v>306</v>
      </c>
      <c r="E162" s="434">
        <f t="shared" si="10"/>
        <v>277.92399999999998</v>
      </c>
      <c r="F162" s="33">
        <f t="shared" si="11"/>
        <v>247.73400000000001</v>
      </c>
      <c r="G162" s="188">
        <v>257.94299999999998</v>
      </c>
      <c r="H162" s="11">
        <v>235.84700000000001</v>
      </c>
      <c r="I162" s="376"/>
      <c r="J162" s="379"/>
      <c r="K162" s="188">
        <v>10.781000000000001</v>
      </c>
      <c r="L162" s="11">
        <v>10.627000000000001</v>
      </c>
      <c r="M162" s="188">
        <v>9.1999999999999993</v>
      </c>
      <c r="N162" s="11">
        <v>1.26</v>
      </c>
      <c r="O162" s="9"/>
    </row>
    <row r="163" spans="3:15" x14ac:dyDescent="0.2">
      <c r="C163" s="37">
        <v>149</v>
      </c>
      <c r="D163" s="289" t="s">
        <v>29</v>
      </c>
      <c r="E163" s="434">
        <f t="shared" si="10"/>
        <v>146.81700000000001</v>
      </c>
      <c r="F163" s="33">
        <f t="shared" si="11"/>
        <v>113.88</v>
      </c>
      <c r="G163" s="188">
        <v>123.81699999999999</v>
      </c>
      <c r="H163" s="11">
        <v>113.88</v>
      </c>
      <c r="I163" s="376"/>
      <c r="J163" s="379"/>
      <c r="K163" s="188"/>
      <c r="L163" s="11"/>
      <c r="M163" s="188">
        <v>23</v>
      </c>
      <c r="N163" s="11"/>
      <c r="O163" s="9"/>
    </row>
    <row r="164" spans="3:15" x14ac:dyDescent="0.2">
      <c r="C164" s="37">
        <v>150</v>
      </c>
      <c r="D164" s="289" t="s">
        <v>30</v>
      </c>
      <c r="E164" s="434">
        <f t="shared" si="10"/>
        <v>172.14400000000001</v>
      </c>
      <c r="F164" s="33">
        <f t="shared" si="11"/>
        <v>165.87900000000002</v>
      </c>
      <c r="G164" s="188">
        <v>57.215000000000003</v>
      </c>
      <c r="H164" s="11">
        <v>53.578000000000003</v>
      </c>
      <c r="I164" s="376"/>
      <c r="J164" s="379"/>
      <c r="K164" s="188">
        <v>113.929</v>
      </c>
      <c r="L164" s="11">
        <v>112.301</v>
      </c>
      <c r="M164" s="188">
        <v>1</v>
      </c>
      <c r="N164" s="11"/>
      <c r="O164" s="9"/>
    </row>
    <row r="165" spans="3:15" x14ac:dyDescent="0.2">
      <c r="C165" s="37">
        <v>151</v>
      </c>
      <c r="D165" s="46" t="s">
        <v>122</v>
      </c>
      <c r="E165" s="434">
        <f t="shared" si="10"/>
        <v>461.495</v>
      </c>
      <c r="F165" s="33">
        <f t="shared" si="11"/>
        <v>400.24599999999998</v>
      </c>
      <c r="G165" s="501">
        <v>339.375</v>
      </c>
      <c r="H165" s="502">
        <v>297.017</v>
      </c>
      <c r="I165" s="376"/>
      <c r="J165" s="379"/>
      <c r="K165" s="188">
        <v>106.12</v>
      </c>
      <c r="L165" s="11">
        <v>102.60899999999999</v>
      </c>
      <c r="M165" s="188">
        <v>16</v>
      </c>
      <c r="N165" s="11">
        <v>0.62</v>
      </c>
      <c r="O165" s="9"/>
    </row>
    <row r="166" spans="3:15" ht="15" customHeight="1" thickBot="1" x14ac:dyDescent="0.25">
      <c r="C166" s="37">
        <v>152</v>
      </c>
      <c r="D166" s="59" t="s">
        <v>239</v>
      </c>
      <c r="E166" s="498">
        <f t="shared" si="10"/>
        <v>385.43199999999996</v>
      </c>
      <c r="F166" s="63">
        <f t="shared" si="11"/>
        <v>330.22800000000001</v>
      </c>
      <c r="G166" s="399">
        <v>285.69</v>
      </c>
      <c r="H166" s="400">
        <v>239.886</v>
      </c>
      <c r="I166" s="386"/>
      <c r="J166" s="387"/>
      <c r="K166" s="399">
        <v>93.042000000000002</v>
      </c>
      <c r="L166" s="400">
        <v>90.341999999999999</v>
      </c>
      <c r="M166" s="490">
        <v>6.7</v>
      </c>
      <c r="N166" s="400"/>
      <c r="O166" s="9"/>
    </row>
    <row r="167" spans="3:15" ht="13.5" hidden="1" customHeight="1" thickBot="1" x14ac:dyDescent="0.25">
      <c r="C167" s="64"/>
      <c r="D167" s="194" t="s">
        <v>369</v>
      </c>
      <c r="E167" s="499">
        <f t="shared" si="10"/>
        <v>17409.751</v>
      </c>
      <c r="F167" s="500">
        <f t="shared" si="11"/>
        <v>15029.237000000001</v>
      </c>
      <c r="G167" s="401">
        <f>SUM(G137:G166)</f>
        <v>7888.7300000000014</v>
      </c>
      <c r="H167" s="402">
        <f>SUM(H137:H166)</f>
        <v>6505.3470000000007</v>
      </c>
      <c r="I167" s="401">
        <f>SUM(I137:I166)+I84</f>
        <v>444.82100000000003</v>
      </c>
      <c r="J167" s="402">
        <f>SUM(J137:J166)+J84</f>
        <v>309.94100000000003</v>
      </c>
      <c r="K167" s="401">
        <f>SUM(K137:K166)+K84+K121</f>
        <v>8543.4000000000015</v>
      </c>
      <c r="L167" s="402">
        <f>SUM(L137:L166)+L84+L121</f>
        <v>8201.7090000000007</v>
      </c>
      <c r="M167" s="401">
        <f>SUM(M137:M166)+M84</f>
        <v>532.80000000000007</v>
      </c>
      <c r="N167" s="402">
        <f>SUM(N137:N166)+N84</f>
        <v>12.239999999999998</v>
      </c>
      <c r="O167" s="9"/>
    </row>
    <row r="168" spans="3:15" ht="13.5" thickBot="1" x14ac:dyDescent="0.25">
      <c r="C168" s="65">
        <v>153</v>
      </c>
      <c r="D168" s="66" t="s">
        <v>46</v>
      </c>
      <c r="E168" s="663">
        <f t="shared" si="10"/>
        <v>41048.502520000002</v>
      </c>
      <c r="F168" s="404">
        <f t="shared" si="11"/>
        <v>25639.651000000002</v>
      </c>
      <c r="G168" s="405">
        <f>G136+G167</f>
        <v>24165</v>
      </c>
      <c r="H168" s="404">
        <f>H136+H167</f>
        <v>14409.475000000002</v>
      </c>
      <c r="I168" s="662">
        <f>I136+I167</f>
        <v>7036.2025200000007</v>
      </c>
      <c r="J168" s="404">
        <f>J136+J167</f>
        <v>2670.1929999999993</v>
      </c>
      <c r="K168" s="403">
        <f>K167</f>
        <v>8543.4000000000015</v>
      </c>
      <c r="L168" s="404">
        <f>L167</f>
        <v>8201.7090000000007</v>
      </c>
      <c r="M168" s="403">
        <f>M136+M167</f>
        <v>1303.9000000000001</v>
      </c>
      <c r="N168" s="404">
        <f>N136+N167</f>
        <v>358.274</v>
      </c>
      <c r="O168" s="9"/>
    </row>
    <row r="169" spans="3:15" x14ac:dyDescent="0.2">
      <c r="C169" s="368"/>
      <c r="G169" s="9"/>
      <c r="H169" s="9"/>
      <c r="I169" s="9"/>
      <c r="J169" s="9"/>
      <c r="K169" s="9"/>
      <c r="L169" s="9"/>
      <c r="M169" s="9"/>
      <c r="N169" s="9"/>
      <c r="O169" s="9"/>
    </row>
    <row r="170" spans="3:15" x14ac:dyDescent="0.2">
      <c r="C170" s="368"/>
      <c r="G170" s="360"/>
      <c r="H170" s="9"/>
      <c r="I170" s="694"/>
      <c r="J170" s="9"/>
      <c r="K170" s="9"/>
      <c r="L170" s="9"/>
      <c r="M170" s="9"/>
      <c r="N170" s="9"/>
      <c r="O170" s="9"/>
    </row>
    <row r="171" spans="3:15" x14ac:dyDescent="0.2">
      <c r="C171" s="368"/>
      <c r="D171" s="6" t="s">
        <v>123</v>
      </c>
      <c r="F171" s="608"/>
      <c r="G171" s="9"/>
      <c r="H171" s="9"/>
      <c r="I171" s="9"/>
      <c r="J171" s="9"/>
      <c r="K171" s="9"/>
      <c r="L171" s="9"/>
      <c r="M171" s="9"/>
      <c r="N171" s="9"/>
      <c r="O171" s="9"/>
    </row>
    <row r="172" spans="3:15" ht="25.5" x14ac:dyDescent="0.2">
      <c r="C172" s="368"/>
      <c r="D172" s="281" t="s">
        <v>296</v>
      </c>
      <c r="G172" s="694"/>
      <c r="H172" s="9"/>
      <c r="I172" s="9"/>
      <c r="J172" s="9"/>
      <c r="K172" s="9"/>
      <c r="L172" s="9"/>
      <c r="M172" s="9"/>
      <c r="N172" s="9"/>
      <c r="O172" s="9"/>
    </row>
    <row r="173" spans="3:15" x14ac:dyDescent="0.2">
      <c r="C173" s="368"/>
      <c r="D173" s="247" t="s">
        <v>382</v>
      </c>
      <c r="G173" s="9"/>
      <c r="H173" s="9"/>
      <c r="I173" s="9"/>
      <c r="J173" s="9"/>
      <c r="K173" s="9"/>
      <c r="L173" s="9"/>
      <c r="M173" s="9"/>
      <c r="N173" s="9"/>
      <c r="O173" s="9"/>
    </row>
    <row r="174" spans="3:15" x14ac:dyDescent="0.2">
      <c r="D174" s="6" t="s">
        <v>124</v>
      </c>
    </row>
  </sheetData>
  <mergeCells count="10">
    <mergeCell ref="G2:H2"/>
    <mergeCell ref="D8:J8"/>
    <mergeCell ref="E9:H9"/>
    <mergeCell ref="G12:H12"/>
    <mergeCell ref="I12:J12"/>
    <mergeCell ref="K12:L12"/>
    <mergeCell ref="M12:N12"/>
    <mergeCell ref="C12:C13"/>
    <mergeCell ref="D12:D13"/>
    <mergeCell ref="E12:F12"/>
  </mergeCells>
  <pageMargins left="0.55118110236220474" right="0" top="0.55118110236220474" bottom="0.19685039370078741" header="0.51181102362204722" footer="0.51181102362204722"/>
  <pageSetup paperSize="9" scale="8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"/>
  <sheetViews>
    <sheetView zoomScaleNormal="100" workbookViewId="0">
      <selection activeCell="I3" sqref="I3"/>
    </sheetView>
  </sheetViews>
  <sheetFormatPr defaultRowHeight="15" customHeight="1" x14ac:dyDescent="0.2"/>
  <cols>
    <col min="1" max="1" width="5.7109375" customWidth="1"/>
    <col min="2" max="2" width="61.5703125" customWidth="1"/>
    <col min="3" max="3" width="12.7109375" customWidth="1"/>
    <col min="4" max="4" width="11.42578125" customWidth="1"/>
    <col min="5" max="5" width="11.7109375" customWidth="1"/>
    <col min="6" max="6" width="10.7109375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1.7109375" customWidth="1"/>
    <col min="12" max="12" width="10.7109375" customWidth="1"/>
  </cols>
  <sheetData>
    <row r="1" spans="1:12" s="572" customFormat="1" ht="18.75" customHeight="1" x14ac:dyDescent="0.2">
      <c r="B1" s="541"/>
      <c r="C1" s="541"/>
    </row>
    <row r="2" spans="1:12" s="572" customFormat="1" ht="15" customHeight="1" x14ac:dyDescent="0.2">
      <c r="B2" s="541"/>
      <c r="C2" s="541"/>
      <c r="I2" s="10" t="s">
        <v>31</v>
      </c>
      <c r="J2" s="10"/>
      <c r="K2" s="16"/>
    </row>
    <row r="3" spans="1:12" s="572" customFormat="1" ht="15" customHeight="1" x14ac:dyDescent="0.2">
      <c r="B3" s="541"/>
      <c r="C3" s="541"/>
      <c r="I3" s="333" t="s">
        <v>762</v>
      </c>
      <c r="J3" s="17"/>
      <c r="K3" s="4"/>
    </row>
    <row r="4" spans="1:12" s="572" customFormat="1" ht="15" customHeight="1" x14ac:dyDescent="0.2">
      <c r="B4" s="541"/>
      <c r="C4" s="541"/>
      <c r="I4" s="10" t="s">
        <v>126</v>
      </c>
      <c r="J4" s="10"/>
      <c r="K4" s="16"/>
    </row>
    <row r="5" spans="1:12" s="572" customFormat="1" ht="15" customHeight="1" x14ac:dyDescent="0.2">
      <c r="B5" s="541"/>
      <c r="C5" s="541"/>
    </row>
    <row r="6" spans="1:12" s="572" customFormat="1" ht="15" customHeight="1" x14ac:dyDescent="0.25">
      <c r="B6" s="647" t="s">
        <v>740</v>
      </c>
      <c r="C6" s="647"/>
      <c r="D6" s="3"/>
      <c r="E6" s="3"/>
      <c r="F6" s="3"/>
      <c r="G6" s="3"/>
    </row>
    <row r="7" spans="1:12" s="572" customFormat="1" ht="15" customHeight="1" x14ac:dyDescent="0.25">
      <c r="B7" s="647"/>
      <c r="C7" s="647"/>
      <c r="D7" s="3"/>
      <c r="E7" s="3"/>
      <c r="F7" s="3"/>
      <c r="G7" s="3"/>
    </row>
    <row r="8" spans="1:12" s="572" customFormat="1" ht="15" customHeight="1" x14ac:dyDescent="0.2">
      <c r="B8" s="541"/>
      <c r="C8" s="541"/>
    </row>
    <row r="9" spans="1:12" s="572" customFormat="1" ht="15" customHeight="1" x14ac:dyDescent="0.2">
      <c r="B9" s="541"/>
      <c r="C9" s="541"/>
    </row>
    <row r="10" spans="1:12" s="572" customFormat="1" ht="15" customHeight="1" x14ac:dyDescent="0.2"/>
    <row r="11" spans="1:12" ht="15" customHeight="1" thickBot="1" x14ac:dyDescent="0.25">
      <c r="A11" s="227"/>
      <c r="B11" s="227"/>
      <c r="C11" s="227"/>
      <c r="D11" s="227"/>
      <c r="E11" s="227"/>
      <c r="F11" s="227"/>
      <c r="G11" s="227"/>
      <c r="H11" s="227"/>
      <c r="I11" s="228"/>
      <c r="J11" s="227"/>
      <c r="K11" s="229" t="s">
        <v>700</v>
      </c>
      <c r="L11" s="227"/>
    </row>
    <row r="12" spans="1:12" ht="15" customHeight="1" x14ac:dyDescent="0.2">
      <c r="A12" s="952"/>
      <c r="B12" s="954" t="s">
        <v>49</v>
      </c>
      <c r="C12" s="943" t="s">
        <v>50</v>
      </c>
      <c r="D12" s="944"/>
      <c r="E12" s="943" t="s">
        <v>52</v>
      </c>
      <c r="F12" s="944"/>
      <c r="G12" s="943" t="s">
        <v>383</v>
      </c>
      <c r="H12" s="944"/>
      <c r="I12" s="943" t="s">
        <v>381</v>
      </c>
      <c r="J12" s="944"/>
      <c r="K12" s="943" t="s">
        <v>54</v>
      </c>
      <c r="L12" s="944"/>
    </row>
    <row r="13" spans="1:12" ht="33" customHeight="1" thickBot="1" x14ac:dyDescent="0.25">
      <c r="A13" s="953"/>
      <c r="B13" s="955"/>
      <c r="C13" s="704" t="s">
        <v>50</v>
      </c>
      <c r="D13" s="705" t="s">
        <v>57</v>
      </c>
      <c r="E13" s="706" t="s">
        <v>50</v>
      </c>
      <c r="F13" s="707" t="s">
        <v>57</v>
      </c>
      <c r="G13" s="706" t="s">
        <v>50</v>
      </c>
      <c r="H13" s="707" t="s">
        <v>57</v>
      </c>
      <c r="I13" s="706" t="s">
        <v>50</v>
      </c>
      <c r="J13" s="707" t="s">
        <v>57</v>
      </c>
      <c r="K13" s="708" t="s">
        <v>50</v>
      </c>
      <c r="L13" s="707" t="s">
        <v>57</v>
      </c>
    </row>
    <row r="14" spans="1:12" ht="15" customHeight="1" thickBot="1" x14ac:dyDescent="0.3">
      <c r="A14" s="251">
        <v>1</v>
      </c>
      <c r="B14" s="695" t="s">
        <v>128</v>
      </c>
      <c r="C14" s="696">
        <f t="shared" ref="C14:D17" si="0">E14+G14+I14+K14</f>
        <v>6359.2207499999995</v>
      </c>
      <c r="D14" s="697">
        <f t="shared" si="0"/>
        <v>5335.7250000000004</v>
      </c>
      <c r="E14" s="698">
        <f>E15+E18+E22+E25+E29+E33+E36+SUM(E39:E49)</f>
        <v>4687.3369999999995</v>
      </c>
      <c r="F14" s="699">
        <f>F15+F18+F22+F25+F29+F33+F36+SUM(F39:F49)</f>
        <v>3851.7640000000001</v>
      </c>
      <c r="G14" s="700">
        <f>G18+G23+SUM(G39:G49)+G25</f>
        <v>1608.9437500000001</v>
      </c>
      <c r="H14" s="699">
        <f>H18+H23+SUM(H39:H49)</f>
        <v>1483.9609999999998</v>
      </c>
      <c r="I14" s="701"/>
      <c r="J14" s="697"/>
      <c r="K14" s="702">
        <f>K25+SUM(K40:K49)</f>
        <v>62.94</v>
      </c>
      <c r="L14" s="703"/>
    </row>
    <row r="15" spans="1:12" ht="15" customHeight="1" thickBot="1" x14ac:dyDescent="0.25">
      <c r="A15" s="239">
        <v>2</v>
      </c>
      <c r="B15" s="410" t="s">
        <v>58</v>
      </c>
      <c r="C15" s="257">
        <f t="shared" si="0"/>
        <v>203.54599999999999</v>
      </c>
      <c r="D15" s="269">
        <f t="shared" si="0"/>
        <v>94.290999999999997</v>
      </c>
      <c r="E15" s="254">
        <f>E16+E17</f>
        <v>203.54599999999999</v>
      </c>
      <c r="F15" s="255">
        <f>F16+F17</f>
        <v>94.290999999999997</v>
      </c>
      <c r="G15" s="257"/>
      <c r="H15" s="256"/>
      <c r="I15" s="257"/>
      <c r="J15" s="256"/>
      <c r="K15" s="232"/>
      <c r="L15" s="256"/>
    </row>
    <row r="16" spans="1:12" ht="15" customHeight="1" thickBot="1" x14ac:dyDescent="0.25">
      <c r="A16" s="251">
        <v>3</v>
      </c>
      <c r="B16" s="411" t="s">
        <v>59</v>
      </c>
      <c r="C16" s="245">
        <f t="shared" si="0"/>
        <v>92.572000000000003</v>
      </c>
      <c r="D16" s="432">
        <f t="shared" si="0"/>
        <v>84.164000000000001</v>
      </c>
      <c r="E16" s="445">
        <v>92.572000000000003</v>
      </c>
      <c r="F16" s="446">
        <v>84.164000000000001</v>
      </c>
      <c r="G16" s="257"/>
      <c r="H16" s="256"/>
      <c r="I16" s="257"/>
      <c r="J16" s="256"/>
      <c r="K16" s="232"/>
      <c r="L16" s="256"/>
    </row>
    <row r="17" spans="1:20" ht="15" customHeight="1" thickBot="1" x14ac:dyDescent="0.25">
      <c r="A17" s="239">
        <v>4</v>
      </c>
      <c r="B17" s="306" t="s">
        <v>60</v>
      </c>
      <c r="C17" s="245">
        <f t="shared" si="0"/>
        <v>110.974</v>
      </c>
      <c r="D17" s="262">
        <f t="shared" si="0"/>
        <v>10.127000000000001</v>
      </c>
      <c r="E17" s="447">
        <v>110.974</v>
      </c>
      <c r="F17" s="446">
        <v>10.127000000000001</v>
      </c>
      <c r="G17" s="257"/>
      <c r="H17" s="256"/>
      <c r="I17" s="257"/>
      <c r="J17" s="256"/>
      <c r="K17" s="232"/>
      <c r="L17" s="256"/>
    </row>
    <row r="18" spans="1:20" ht="15" customHeight="1" thickBot="1" x14ac:dyDescent="0.25">
      <c r="A18" s="251">
        <v>5</v>
      </c>
      <c r="B18" s="412" t="s">
        <v>129</v>
      </c>
      <c r="C18" s="670">
        <f>SUM(C19:C21)</f>
        <v>4368.6587499999996</v>
      </c>
      <c r="D18" s="256">
        <f>SUM(D19:D21)</f>
        <v>3991.2080000000001</v>
      </c>
      <c r="E18" s="257">
        <f>SUM(E19:E21)</f>
        <v>3945.0149999999999</v>
      </c>
      <c r="F18" s="256">
        <f>SUM(F19:F21)</f>
        <v>3607.9520000000002</v>
      </c>
      <c r="G18" s="661">
        <f>G19+G20+G21</f>
        <v>423.64375000000001</v>
      </c>
      <c r="H18" s="261">
        <f>H19+H20+H21</f>
        <v>383.25599999999997</v>
      </c>
      <c r="I18" s="257"/>
      <c r="J18" s="256"/>
      <c r="K18" s="232"/>
      <c r="L18" s="256"/>
    </row>
    <row r="19" spans="1:20" ht="15" customHeight="1" thickBot="1" x14ac:dyDescent="0.25">
      <c r="A19" s="239">
        <v>6</v>
      </c>
      <c r="B19" s="306" t="s">
        <v>32</v>
      </c>
      <c r="C19" s="671">
        <f>E19+G19+I19+K19</f>
        <v>4296.6587499999996</v>
      </c>
      <c r="D19" s="262">
        <f>F19+H19+J19+L19</f>
        <v>3991.2080000000001</v>
      </c>
      <c r="E19" s="314">
        <v>3873.0149999999999</v>
      </c>
      <c r="F19" s="357">
        <v>3607.9520000000002</v>
      </c>
      <c r="G19" s="669">
        <v>423.64375000000001</v>
      </c>
      <c r="H19" s="242">
        <v>383.25599999999997</v>
      </c>
      <c r="I19" s="241"/>
      <c r="J19" s="242"/>
      <c r="K19" s="235"/>
      <c r="L19" s="242"/>
    </row>
    <row r="20" spans="1:20" ht="15" customHeight="1" thickBot="1" x14ac:dyDescent="0.25">
      <c r="A20" s="251">
        <v>7</v>
      </c>
      <c r="B20" s="306" t="s">
        <v>62</v>
      </c>
      <c r="C20" s="241">
        <f t="shared" ref="C20:C27" si="1">E20+G20+I20+K20</f>
        <v>71</v>
      </c>
      <c r="D20" s="242"/>
      <c r="E20" s="241">
        <v>71</v>
      </c>
      <c r="F20" s="242"/>
      <c r="G20" s="241"/>
      <c r="H20" s="242"/>
      <c r="I20" s="241"/>
      <c r="J20" s="242"/>
      <c r="K20" s="235"/>
      <c r="L20" s="242"/>
    </row>
    <row r="21" spans="1:20" ht="15" customHeight="1" thickBot="1" x14ac:dyDescent="0.25">
      <c r="A21" s="239">
        <v>8</v>
      </c>
      <c r="B21" s="306" t="s">
        <v>63</v>
      </c>
      <c r="C21" s="241">
        <f t="shared" si="1"/>
        <v>1</v>
      </c>
      <c r="D21" s="242"/>
      <c r="E21" s="241">
        <v>1</v>
      </c>
      <c r="F21" s="242"/>
      <c r="G21" s="241"/>
      <c r="H21" s="242"/>
      <c r="I21" s="241"/>
      <c r="J21" s="242"/>
      <c r="K21" s="235"/>
      <c r="L21" s="242"/>
    </row>
    <row r="22" spans="1:20" ht="15" customHeight="1" thickBot="1" x14ac:dyDescent="0.25">
      <c r="A22" s="251">
        <v>9</v>
      </c>
      <c r="B22" s="307" t="s">
        <v>133</v>
      </c>
      <c r="C22" s="244">
        <f t="shared" si="1"/>
        <v>94.466999999999999</v>
      </c>
      <c r="D22" s="261">
        <f>F22+H22+J22+L22</f>
        <v>91.772000000000006</v>
      </c>
      <c r="E22" s="266">
        <v>94.466999999999999</v>
      </c>
      <c r="F22" s="261">
        <v>91.772000000000006</v>
      </c>
      <c r="G22" s="241"/>
      <c r="H22" s="242"/>
      <c r="I22" s="241"/>
      <c r="J22" s="242"/>
      <c r="K22" s="235"/>
      <c r="L22" s="242"/>
    </row>
    <row r="23" spans="1:20" ht="15" customHeight="1" thickBot="1" x14ac:dyDescent="0.25">
      <c r="A23" s="239">
        <v>10</v>
      </c>
      <c r="B23" s="307" t="s">
        <v>134</v>
      </c>
      <c r="C23" s="244">
        <f t="shared" si="1"/>
        <v>4</v>
      </c>
      <c r="D23" s="261"/>
      <c r="E23" s="448"/>
      <c r="F23" s="259"/>
      <c r="G23" s="244">
        <f>G24</f>
        <v>4</v>
      </c>
      <c r="H23" s="242"/>
      <c r="I23" s="241"/>
      <c r="J23" s="242"/>
      <c r="K23" s="235"/>
      <c r="L23" s="242"/>
      <c r="T23" s="10" t="s">
        <v>705</v>
      </c>
    </row>
    <row r="24" spans="1:20" ht="15" customHeight="1" thickBot="1" x14ac:dyDescent="0.25">
      <c r="A24" s="251">
        <v>11</v>
      </c>
      <c r="B24" s="306" t="s">
        <v>71</v>
      </c>
      <c r="C24" s="245">
        <f t="shared" si="1"/>
        <v>4</v>
      </c>
      <c r="D24" s="261"/>
      <c r="E24" s="449"/>
      <c r="F24" s="261"/>
      <c r="G24" s="241">
        <v>4</v>
      </c>
      <c r="H24" s="242"/>
      <c r="I24" s="241"/>
      <c r="J24" s="242"/>
      <c r="K24" s="237"/>
      <c r="L24" s="242"/>
    </row>
    <row r="25" spans="1:20" ht="15" customHeight="1" thickBot="1" x14ac:dyDescent="0.25">
      <c r="A25" s="239">
        <v>12</v>
      </c>
      <c r="B25" s="307" t="s">
        <v>280</v>
      </c>
      <c r="C25" s="244">
        <f t="shared" si="1"/>
        <v>66.900000000000006</v>
      </c>
      <c r="D25" s="261"/>
      <c r="E25" s="244">
        <f>E26+E27+E28</f>
        <v>15</v>
      </c>
      <c r="F25" s="261"/>
      <c r="G25" s="244">
        <f>G26+G27+G28</f>
        <v>1.9</v>
      </c>
      <c r="H25" s="261"/>
      <c r="I25" s="244"/>
      <c r="J25" s="261"/>
      <c r="K25" s="431">
        <f>K28</f>
        <v>50</v>
      </c>
      <c r="L25" s="259"/>
    </row>
    <row r="26" spans="1:20" ht="15" customHeight="1" thickBot="1" x14ac:dyDescent="0.25">
      <c r="A26" s="251">
        <v>13</v>
      </c>
      <c r="B26" s="306" t="s">
        <v>281</v>
      </c>
      <c r="C26" s="241">
        <f t="shared" si="1"/>
        <v>15</v>
      </c>
      <c r="D26" s="242"/>
      <c r="E26" s="241">
        <v>15</v>
      </c>
      <c r="F26" s="450"/>
      <c r="G26" s="260"/>
      <c r="H26" s="242"/>
      <c r="I26" s="241"/>
      <c r="J26" s="242"/>
      <c r="K26" s="240"/>
      <c r="L26" s="242"/>
    </row>
    <row r="27" spans="1:20" ht="15" customHeight="1" thickBot="1" x14ac:dyDescent="0.25">
      <c r="A27" s="239">
        <v>14</v>
      </c>
      <c r="B27" s="339" t="s">
        <v>392</v>
      </c>
      <c r="C27" s="241">
        <f t="shared" si="1"/>
        <v>1.9</v>
      </c>
      <c r="D27" s="433"/>
      <c r="E27" s="141"/>
      <c r="F27" s="190"/>
      <c r="G27" s="260">
        <v>1.9</v>
      </c>
      <c r="H27" s="242"/>
      <c r="I27" s="241"/>
      <c r="J27" s="242"/>
      <c r="K27" s="240"/>
      <c r="L27" s="242"/>
    </row>
    <row r="28" spans="1:20" ht="15" customHeight="1" thickBot="1" x14ac:dyDescent="0.25">
      <c r="A28" s="251">
        <v>15</v>
      </c>
      <c r="B28" s="306" t="s">
        <v>282</v>
      </c>
      <c r="C28" s="241">
        <f t="shared" ref="C28:C65" si="2">E28+G28+I28+K28</f>
        <v>50</v>
      </c>
      <c r="D28" s="242"/>
      <c r="E28" s="241"/>
      <c r="F28" s="242"/>
      <c r="G28" s="260"/>
      <c r="H28" s="242"/>
      <c r="I28" s="241"/>
      <c r="J28" s="242"/>
      <c r="K28" s="235">
        <v>50</v>
      </c>
      <c r="L28" s="242"/>
    </row>
    <row r="29" spans="1:20" ht="15" customHeight="1" thickBot="1" x14ac:dyDescent="0.25">
      <c r="A29" s="239">
        <v>16</v>
      </c>
      <c r="B29" s="413" t="s">
        <v>332</v>
      </c>
      <c r="C29" s="244">
        <f t="shared" si="2"/>
        <v>75</v>
      </c>
      <c r="D29" s="261"/>
      <c r="E29" s="244">
        <f>E30+E31+E32</f>
        <v>75</v>
      </c>
      <c r="F29" s="261"/>
      <c r="G29" s="241"/>
      <c r="H29" s="242"/>
      <c r="I29" s="241"/>
      <c r="J29" s="242"/>
      <c r="K29" s="235"/>
      <c r="L29" s="242"/>
    </row>
    <row r="30" spans="1:20" ht="15" customHeight="1" thickBot="1" x14ac:dyDescent="0.25">
      <c r="A30" s="251">
        <v>17</v>
      </c>
      <c r="B30" s="414" t="s">
        <v>85</v>
      </c>
      <c r="C30" s="241">
        <f t="shared" si="2"/>
        <v>50</v>
      </c>
      <c r="D30" s="242"/>
      <c r="E30" s="241">
        <v>50</v>
      </c>
      <c r="F30" s="242"/>
      <c r="G30" s="241"/>
      <c r="H30" s="242"/>
      <c r="I30" s="241"/>
      <c r="J30" s="242"/>
      <c r="K30" s="235"/>
      <c r="L30" s="242"/>
    </row>
    <row r="31" spans="1:20" ht="28.5" customHeight="1" thickBot="1" x14ac:dyDescent="0.25">
      <c r="A31" s="239">
        <v>18</v>
      </c>
      <c r="B31" s="415" t="s">
        <v>284</v>
      </c>
      <c r="C31" s="241">
        <f t="shared" si="2"/>
        <v>15</v>
      </c>
      <c r="D31" s="242"/>
      <c r="E31" s="241">
        <v>15</v>
      </c>
      <c r="F31" s="242"/>
      <c r="G31" s="241"/>
      <c r="H31" s="242"/>
      <c r="I31" s="241"/>
      <c r="J31" s="242"/>
      <c r="K31" s="235"/>
      <c r="L31" s="242"/>
    </row>
    <row r="32" spans="1:20" s="536" customFormat="1" ht="34.5" customHeight="1" thickBot="1" x14ac:dyDescent="0.25">
      <c r="A32" s="251">
        <v>19</v>
      </c>
      <c r="B32" s="511" t="s">
        <v>386</v>
      </c>
      <c r="C32" s="435">
        <f t="shared" si="2"/>
        <v>10</v>
      </c>
      <c r="D32" s="35"/>
      <c r="E32" s="378">
        <v>10</v>
      </c>
      <c r="F32" s="242"/>
      <c r="G32" s="241"/>
      <c r="H32" s="242"/>
      <c r="I32" s="241"/>
      <c r="J32" s="242"/>
      <c r="K32" s="235"/>
      <c r="L32" s="242"/>
    </row>
    <row r="33" spans="1:12" ht="15" customHeight="1" thickBot="1" x14ac:dyDescent="0.25">
      <c r="A33" s="239">
        <v>20</v>
      </c>
      <c r="B33" s="307" t="s">
        <v>143</v>
      </c>
      <c r="C33" s="244">
        <f t="shared" si="2"/>
        <v>8.4</v>
      </c>
      <c r="D33" s="242"/>
      <c r="E33" s="244">
        <f>E34+E35</f>
        <v>8.4</v>
      </c>
      <c r="F33" s="242"/>
      <c r="G33" s="241"/>
      <c r="H33" s="242"/>
      <c r="I33" s="241"/>
      <c r="J33" s="242"/>
      <c r="K33" s="235"/>
      <c r="L33" s="242"/>
    </row>
    <row r="34" spans="1:12" ht="15" customHeight="1" thickBot="1" x14ac:dyDescent="0.25">
      <c r="A34" s="251">
        <v>21</v>
      </c>
      <c r="B34" s="306" t="s">
        <v>89</v>
      </c>
      <c r="C34" s="241">
        <f t="shared" si="2"/>
        <v>6.4</v>
      </c>
      <c r="D34" s="242"/>
      <c r="E34" s="241">
        <v>6.4</v>
      </c>
      <c r="F34" s="242"/>
      <c r="G34" s="241"/>
      <c r="H34" s="242"/>
      <c r="I34" s="241"/>
      <c r="J34" s="242"/>
      <c r="K34" s="235"/>
      <c r="L34" s="242"/>
    </row>
    <row r="35" spans="1:12" ht="15" customHeight="1" thickBot="1" x14ac:dyDescent="0.25">
      <c r="A35" s="239">
        <v>22</v>
      </c>
      <c r="B35" s="306" t="s">
        <v>90</v>
      </c>
      <c r="C35" s="241">
        <f t="shared" si="2"/>
        <v>2</v>
      </c>
      <c r="D35" s="242"/>
      <c r="E35" s="358">
        <v>2</v>
      </c>
      <c r="F35" s="357"/>
      <c r="G35" s="241"/>
      <c r="H35" s="242"/>
      <c r="I35" s="241"/>
      <c r="J35" s="242"/>
      <c r="K35" s="235"/>
      <c r="L35" s="242"/>
    </row>
    <row r="36" spans="1:12" ht="15" customHeight="1" thickBot="1" x14ac:dyDescent="0.25">
      <c r="A36" s="251">
        <v>23</v>
      </c>
      <c r="B36" s="416" t="s">
        <v>370</v>
      </c>
      <c r="C36" s="434">
        <f t="shared" si="2"/>
        <v>151.523</v>
      </c>
      <c r="D36" s="33"/>
      <c r="E36" s="188">
        <f>+E38+E37</f>
        <v>151.523</v>
      </c>
      <c r="F36" s="357"/>
      <c r="G36" s="241"/>
      <c r="H36" s="242"/>
      <c r="I36" s="241"/>
      <c r="J36" s="242"/>
      <c r="K36" s="235"/>
      <c r="L36" s="242"/>
    </row>
    <row r="37" spans="1:12" ht="15" customHeight="1" thickBot="1" x14ac:dyDescent="0.25">
      <c r="A37" s="239">
        <v>24</v>
      </c>
      <c r="B37" s="339" t="s">
        <v>317</v>
      </c>
      <c r="C37" s="22">
        <f t="shared" si="2"/>
        <v>39.5</v>
      </c>
      <c r="D37" s="33"/>
      <c r="E37" s="186">
        <v>39.5</v>
      </c>
      <c r="F37" s="357"/>
      <c r="G37" s="241"/>
      <c r="H37" s="242"/>
      <c r="I37" s="241"/>
      <c r="J37" s="242"/>
      <c r="K37" s="235"/>
      <c r="L37" s="242"/>
    </row>
    <row r="38" spans="1:12" ht="15" customHeight="1" thickBot="1" x14ac:dyDescent="0.25">
      <c r="A38" s="251">
        <v>25</v>
      </c>
      <c r="B38" s="339" t="s">
        <v>316</v>
      </c>
      <c r="C38" s="435">
        <f t="shared" si="2"/>
        <v>112.023</v>
      </c>
      <c r="D38" s="35"/>
      <c r="E38" s="186">
        <v>112.023</v>
      </c>
      <c r="F38" s="357"/>
      <c r="G38" s="241"/>
      <c r="H38" s="242"/>
      <c r="I38" s="241"/>
      <c r="J38" s="242"/>
      <c r="K38" s="235"/>
      <c r="L38" s="242"/>
    </row>
    <row r="39" spans="1:12" ht="15" customHeight="1" thickBot="1" x14ac:dyDescent="0.25">
      <c r="A39" s="239">
        <v>26</v>
      </c>
      <c r="B39" s="307" t="s">
        <v>1</v>
      </c>
      <c r="C39" s="244">
        <f t="shared" si="2"/>
        <v>1280.4860000000001</v>
      </c>
      <c r="D39" s="261">
        <f t="shared" ref="D39:D64" si="3">F39+H39+J39+L39</f>
        <v>1158.454</v>
      </c>
      <c r="E39" s="312">
        <v>103.586</v>
      </c>
      <c r="F39" s="313">
        <v>57.749000000000002</v>
      </c>
      <c r="G39" s="244">
        <v>1176.9000000000001</v>
      </c>
      <c r="H39" s="261">
        <v>1100.7049999999999</v>
      </c>
      <c r="I39" s="244"/>
      <c r="J39" s="261"/>
      <c r="K39" s="234"/>
      <c r="L39" s="261"/>
    </row>
    <row r="40" spans="1:12" ht="15" customHeight="1" thickBot="1" x14ac:dyDescent="0.25">
      <c r="A40" s="251">
        <v>27</v>
      </c>
      <c r="B40" s="307" t="s">
        <v>8</v>
      </c>
      <c r="C40" s="244">
        <f t="shared" si="2"/>
        <v>25.535</v>
      </c>
      <c r="D40" s="261"/>
      <c r="E40" s="312">
        <v>24.835000000000001</v>
      </c>
      <c r="F40" s="313"/>
      <c r="G40" s="244">
        <v>0.5</v>
      </c>
      <c r="H40" s="261"/>
      <c r="I40" s="244"/>
      <c r="J40" s="261"/>
      <c r="K40" s="234">
        <v>0.2</v>
      </c>
      <c r="L40" s="261"/>
    </row>
    <row r="41" spans="1:12" ht="15" customHeight="1" thickBot="1" x14ac:dyDescent="0.25">
      <c r="A41" s="239">
        <v>28</v>
      </c>
      <c r="B41" s="307" t="s">
        <v>9</v>
      </c>
      <c r="C41" s="244">
        <f t="shared" si="2"/>
        <v>10.280000000000001</v>
      </c>
      <c r="D41" s="261"/>
      <c r="E41" s="312">
        <v>6.28</v>
      </c>
      <c r="F41" s="313"/>
      <c r="G41" s="244">
        <v>0.5</v>
      </c>
      <c r="H41" s="261"/>
      <c r="I41" s="244"/>
      <c r="J41" s="261"/>
      <c r="K41" s="234">
        <v>3.5</v>
      </c>
      <c r="L41" s="261"/>
    </row>
    <row r="42" spans="1:12" ht="15" customHeight="1" thickBot="1" x14ac:dyDescent="0.25">
      <c r="A42" s="251">
        <v>29</v>
      </c>
      <c r="B42" s="307" t="s">
        <v>10</v>
      </c>
      <c r="C42" s="244">
        <f t="shared" si="2"/>
        <v>9.5</v>
      </c>
      <c r="D42" s="261"/>
      <c r="E42" s="312">
        <v>8</v>
      </c>
      <c r="F42" s="313"/>
      <c r="G42" s="244">
        <v>0.5</v>
      </c>
      <c r="H42" s="261"/>
      <c r="I42" s="244"/>
      <c r="J42" s="261"/>
      <c r="K42" s="234">
        <v>1</v>
      </c>
      <c r="L42" s="261"/>
    </row>
    <row r="43" spans="1:12" ht="15" customHeight="1" thickBot="1" x14ac:dyDescent="0.25">
      <c r="A43" s="239">
        <v>30</v>
      </c>
      <c r="B43" s="307" t="s">
        <v>11</v>
      </c>
      <c r="C43" s="244">
        <f t="shared" si="2"/>
        <v>3.7370000000000001</v>
      </c>
      <c r="D43" s="261"/>
      <c r="E43" s="312">
        <v>3.7370000000000001</v>
      </c>
      <c r="F43" s="313"/>
      <c r="G43" s="244"/>
      <c r="H43" s="261"/>
      <c r="I43" s="244"/>
      <c r="J43" s="261"/>
      <c r="K43" s="234"/>
      <c r="L43" s="261"/>
    </row>
    <row r="44" spans="1:12" ht="15" customHeight="1" thickBot="1" x14ac:dyDescent="0.25">
      <c r="A44" s="251">
        <v>31</v>
      </c>
      <c r="B44" s="307" t="s">
        <v>12</v>
      </c>
      <c r="C44" s="244">
        <f t="shared" si="2"/>
        <v>11.003</v>
      </c>
      <c r="D44" s="261"/>
      <c r="E44" s="312">
        <v>7.883</v>
      </c>
      <c r="F44" s="313"/>
      <c r="G44" s="244"/>
      <c r="H44" s="261"/>
      <c r="I44" s="244"/>
      <c r="J44" s="261"/>
      <c r="K44" s="234">
        <v>3.12</v>
      </c>
      <c r="L44" s="261"/>
    </row>
    <row r="45" spans="1:12" ht="15" customHeight="1" thickBot="1" x14ac:dyDescent="0.25">
      <c r="A45" s="239">
        <v>32</v>
      </c>
      <c r="B45" s="307" t="s">
        <v>13</v>
      </c>
      <c r="C45" s="244">
        <f t="shared" si="2"/>
        <v>10.183</v>
      </c>
      <c r="D45" s="261"/>
      <c r="E45" s="312">
        <v>9.3829999999999991</v>
      </c>
      <c r="F45" s="313"/>
      <c r="G45" s="244"/>
      <c r="H45" s="261"/>
      <c r="I45" s="244"/>
      <c r="J45" s="261"/>
      <c r="K45" s="234">
        <v>0.8</v>
      </c>
      <c r="L45" s="261"/>
    </row>
    <row r="46" spans="1:12" ht="15" customHeight="1" thickBot="1" x14ac:dyDescent="0.25">
      <c r="A46" s="251">
        <v>33</v>
      </c>
      <c r="B46" s="307" t="s">
        <v>14</v>
      </c>
      <c r="C46" s="244">
        <f t="shared" si="2"/>
        <v>11.288</v>
      </c>
      <c r="D46" s="261"/>
      <c r="E46" s="312">
        <v>9.9879999999999995</v>
      </c>
      <c r="F46" s="313"/>
      <c r="G46" s="244">
        <v>0.5</v>
      </c>
      <c r="H46" s="261"/>
      <c r="I46" s="244"/>
      <c r="J46" s="261"/>
      <c r="K46" s="234">
        <v>0.8</v>
      </c>
      <c r="L46" s="261"/>
    </row>
    <row r="47" spans="1:12" ht="15" customHeight="1" thickBot="1" x14ac:dyDescent="0.25">
      <c r="A47" s="239">
        <v>34</v>
      </c>
      <c r="B47" s="307" t="s">
        <v>15</v>
      </c>
      <c r="C47" s="244">
        <f t="shared" si="2"/>
        <v>5.968</v>
      </c>
      <c r="D47" s="261"/>
      <c r="E47" s="312">
        <v>5.4160000000000004</v>
      </c>
      <c r="F47" s="313"/>
      <c r="G47" s="244"/>
      <c r="H47" s="261"/>
      <c r="I47" s="244"/>
      <c r="J47" s="261"/>
      <c r="K47" s="234">
        <v>0.55200000000000005</v>
      </c>
      <c r="L47" s="261"/>
    </row>
    <row r="48" spans="1:12" ht="15" customHeight="1" thickBot="1" x14ac:dyDescent="0.25">
      <c r="A48" s="251">
        <v>35</v>
      </c>
      <c r="B48" s="307" t="s">
        <v>34</v>
      </c>
      <c r="C48" s="244">
        <f t="shared" si="2"/>
        <v>6.86</v>
      </c>
      <c r="D48" s="261"/>
      <c r="E48" s="312">
        <v>5.36</v>
      </c>
      <c r="F48" s="313"/>
      <c r="G48" s="244">
        <v>0.5</v>
      </c>
      <c r="H48" s="261"/>
      <c r="I48" s="244"/>
      <c r="J48" s="261"/>
      <c r="K48" s="234">
        <v>1</v>
      </c>
      <c r="L48" s="261"/>
    </row>
    <row r="49" spans="1:12" ht="15" customHeight="1" thickBot="1" x14ac:dyDescent="0.25">
      <c r="A49" s="239">
        <v>36</v>
      </c>
      <c r="B49" s="417" t="s">
        <v>17</v>
      </c>
      <c r="C49" s="266">
        <f t="shared" si="2"/>
        <v>11.885999999999999</v>
      </c>
      <c r="D49" s="277"/>
      <c r="E49" s="369">
        <v>9.9179999999999993</v>
      </c>
      <c r="F49" s="451"/>
      <c r="G49" s="266"/>
      <c r="H49" s="277"/>
      <c r="I49" s="263"/>
      <c r="J49" s="272"/>
      <c r="K49" s="338">
        <v>1.968</v>
      </c>
      <c r="L49" s="272"/>
    </row>
    <row r="50" spans="1:12" ht="15" customHeight="1" thickBot="1" x14ac:dyDescent="0.3">
      <c r="A50" s="251">
        <v>37</v>
      </c>
      <c r="B50" s="418" t="s">
        <v>148</v>
      </c>
      <c r="C50" s="264">
        <f t="shared" si="2"/>
        <v>18206.38</v>
      </c>
      <c r="D50" s="265">
        <f t="shared" si="3"/>
        <v>15246.783000000001</v>
      </c>
      <c r="E50" s="534">
        <f t="shared" ref="E50:J50" si="4">E51+SUM(E66:E101)</f>
        <v>8667.3590000000022</v>
      </c>
      <c r="F50" s="535">
        <f t="shared" si="4"/>
        <v>6718.7530000000006</v>
      </c>
      <c r="G50" s="279">
        <f t="shared" si="4"/>
        <v>444.82100000000003</v>
      </c>
      <c r="H50" s="280">
        <f t="shared" si="4"/>
        <v>309.94100000000003</v>
      </c>
      <c r="I50" s="438">
        <f t="shared" si="4"/>
        <v>8543.4000000000015</v>
      </c>
      <c r="J50" s="273">
        <f t="shared" si="4"/>
        <v>8201.7090000000007</v>
      </c>
      <c r="K50" s="231">
        <f>SUM(K66:K101)</f>
        <v>550.80000000000007</v>
      </c>
      <c r="L50" s="265">
        <f>SUM(L66:L101)</f>
        <v>16.38</v>
      </c>
    </row>
    <row r="51" spans="1:12" ht="15" customHeight="1" thickBot="1" x14ac:dyDescent="0.25">
      <c r="A51" s="239">
        <v>38</v>
      </c>
      <c r="B51" s="412" t="s">
        <v>327</v>
      </c>
      <c r="C51" s="257">
        <f t="shared" si="2"/>
        <v>749.6</v>
      </c>
      <c r="D51" s="256">
        <f t="shared" si="3"/>
        <v>220.21200000000002</v>
      </c>
      <c r="E51" s="257">
        <f>SUM(E52:E65)</f>
        <v>424.8</v>
      </c>
      <c r="F51" s="256"/>
      <c r="G51" s="354">
        <f>SUM(G52:G64)</f>
        <v>315.8</v>
      </c>
      <c r="H51" s="355">
        <f>SUM(H52:H64)</f>
        <v>211.34100000000001</v>
      </c>
      <c r="I51" s="459">
        <f>SUM(I52:I57)</f>
        <v>9</v>
      </c>
      <c r="J51" s="460">
        <f>SUM(J52:J57)</f>
        <v>8.8710000000000004</v>
      </c>
      <c r="K51" s="240"/>
      <c r="L51" s="276"/>
    </row>
    <row r="52" spans="1:12" ht="15" customHeight="1" thickBot="1" x14ac:dyDescent="0.25">
      <c r="A52" s="251">
        <v>39</v>
      </c>
      <c r="B52" s="415" t="s">
        <v>301</v>
      </c>
      <c r="C52" s="241">
        <f t="shared" si="2"/>
        <v>9</v>
      </c>
      <c r="D52" s="242">
        <f t="shared" si="3"/>
        <v>8.8710000000000004</v>
      </c>
      <c r="E52" s="241"/>
      <c r="F52" s="242"/>
      <c r="G52" s="241"/>
      <c r="H52" s="242"/>
      <c r="I52" s="241">
        <v>9</v>
      </c>
      <c r="J52" s="242">
        <v>8.8710000000000004</v>
      </c>
      <c r="K52" s="235"/>
      <c r="L52" s="242"/>
    </row>
    <row r="53" spans="1:12" ht="15" customHeight="1" thickBot="1" x14ac:dyDescent="0.25">
      <c r="A53" s="239">
        <v>40</v>
      </c>
      <c r="B53" s="306" t="s">
        <v>96</v>
      </c>
      <c r="C53" s="241">
        <f t="shared" si="2"/>
        <v>138.80000000000001</v>
      </c>
      <c r="D53" s="242">
        <f t="shared" si="3"/>
        <v>36.941000000000003</v>
      </c>
      <c r="E53" s="241"/>
      <c r="F53" s="242"/>
      <c r="G53" s="358">
        <v>138.80000000000001</v>
      </c>
      <c r="H53" s="357">
        <v>36.941000000000003</v>
      </c>
      <c r="I53" s="241"/>
      <c r="J53" s="242"/>
      <c r="K53" s="235"/>
      <c r="L53" s="242"/>
    </row>
    <row r="54" spans="1:12" ht="15" customHeight="1" thickBot="1" x14ac:dyDescent="0.25">
      <c r="A54" s="251">
        <v>41</v>
      </c>
      <c r="B54" s="306" t="s">
        <v>97</v>
      </c>
      <c r="C54" s="241">
        <f t="shared" si="2"/>
        <v>7.5</v>
      </c>
      <c r="D54" s="242"/>
      <c r="E54" s="241">
        <v>7.5</v>
      </c>
      <c r="F54" s="242"/>
      <c r="G54" s="241"/>
      <c r="H54" s="242"/>
      <c r="I54" s="241"/>
      <c r="J54" s="242"/>
      <c r="K54" s="235"/>
      <c r="L54" s="242"/>
    </row>
    <row r="55" spans="1:12" ht="15" customHeight="1" thickBot="1" x14ac:dyDescent="0.25">
      <c r="A55" s="239">
        <v>42</v>
      </c>
      <c r="B55" s="306" t="s">
        <v>100</v>
      </c>
      <c r="C55" s="241">
        <f t="shared" si="2"/>
        <v>3.3</v>
      </c>
      <c r="D55" s="242"/>
      <c r="E55" s="241">
        <v>3.3</v>
      </c>
      <c r="F55" s="242"/>
      <c r="G55" s="241"/>
      <c r="H55" s="242"/>
      <c r="I55" s="241"/>
      <c r="J55" s="242"/>
      <c r="K55" s="235"/>
      <c r="L55" s="242"/>
    </row>
    <row r="56" spans="1:12" ht="15" customHeight="1" thickBot="1" x14ac:dyDescent="0.25">
      <c r="A56" s="251">
        <v>43</v>
      </c>
      <c r="B56" s="306" t="s">
        <v>351</v>
      </c>
      <c r="C56" s="241">
        <f t="shared" si="2"/>
        <v>300</v>
      </c>
      <c r="D56" s="242"/>
      <c r="E56" s="241">
        <v>300</v>
      </c>
      <c r="F56" s="242"/>
      <c r="G56" s="241"/>
      <c r="H56" s="242"/>
      <c r="I56" s="241"/>
      <c r="J56" s="242"/>
      <c r="K56" s="235"/>
      <c r="L56" s="242"/>
    </row>
    <row r="57" spans="1:12" ht="15" customHeight="1" thickBot="1" x14ac:dyDescent="0.25">
      <c r="A57" s="239">
        <v>44</v>
      </c>
      <c r="B57" s="306" t="s">
        <v>352</v>
      </c>
      <c r="C57" s="241">
        <f t="shared" si="2"/>
        <v>5</v>
      </c>
      <c r="D57" s="242"/>
      <c r="E57" s="241">
        <v>5</v>
      </c>
      <c r="F57" s="242"/>
      <c r="G57" s="241"/>
      <c r="H57" s="242"/>
      <c r="I57" s="241"/>
      <c r="J57" s="242"/>
      <c r="K57" s="235"/>
      <c r="L57" s="242"/>
    </row>
    <row r="58" spans="1:12" ht="15" customHeight="1" thickBot="1" x14ac:dyDescent="0.25">
      <c r="A58" s="251">
        <v>45</v>
      </c>
      <c r="B58" s="415" t="s">
        <v>99</v>
      </c>
      <c r="C58" s="241">
        <f t="shared" si="2"/>
        <v>13</v>
      </c>
      <c r="D58" s="242"/>
      <c r="E58" s="241">
        <v>13</v>
      </c>
      <c r="F58" s="242"/>
      <c r="G58" s="241"/>
      <c r="H58" s="242"/>
      <c r="I58" s="241"/>
      <c r="J58" s="242"/>
      <c r="K58" s="235"/>
      <c r="L58" s="242"/>
    </row>
    <row r="59" spans="1:12" ht="15" customHeight="1" thickBot="1" x14ac:dyDescent="0.25">
      <c r="A59" s="239">
        <v>46</v>
      </c>
      <c r="B59" s="346" t="s">
        <v>353</v>
      </c>
      <c r="C59" s="435">
        <f t="shared" si="2"/>
        <v>20</v>
      </c>
      <c r="D59" s="242"/>
      <c r="E59" s="186">
        <v>20</v>
      </c>
      <c r="F59" s="242"/>
      <c r="G59" s="241"/>
      <c r="H59" s="242"/>
      <c r="I59" s="241"/>
      <c r="J59" s="242"/>
      <c r="K59" s="235"/>
      <c r="L59" s="242"/>
    </row>
    <row r="60" spans="1:12" ht="15" customHeight="1" thickBot="1" x14ac:dyDescent="0.25">
      <c r="A60" s="251">
        <v>47</v>
      </c>
      <c r="B60" s="346" t="s">
        <v>267</v>
      </c>
      <c r="C60" s="435">
        <f t="shared" si="2"/>
        <v>20</v>
      </c>
      <c r="D60" s="242"/>
      <c r="E60" s="186">
        <v>20</v>
      </c>
      <c r="F60" s="242"/>
      <c r="G60" s="241"/>
      <c r="H60" s="242"/>
      <c r="I60" s="241"/>
      <c r="J60" s="242"/>
      <c r="K60" s="235"/>
      <c r="L60" s="242"/>
    </row>
    <row r="61" spans="1:12" ht="15" customHeight="1" thickBot="1" x14ac:dyDescent="0.25">
      <c r="A61" s="239">
        <v>48</v>
      </c>
      <c r="B61" s="346" t="s">
        <v>354</v>
      </c>
      <c r="C61" s="435">
        <f t="shared" si="2"/>
        <v>25</v>
      </c>
      <c r="D61" s="242"/>
      <c r="E61" s="186">
        <v>25</v>
      </c>
      <c r="F61" s="242"/>
      <c r="G61" s="241"/>
      <c r="H61" s="242"/>
      <c r="I61" s="241"/>
      <c r="J61" s="242"/>
      <c r="K61" s="235"/>
      <c r="L61" s="242"/>
    </row>
    <row r="62" spans="1:12" ht="15" customHeight="1" thickBot="1" x14ac:dyDescent="0.25">
      <c r="A62" s="251">
        <v>49</v>
      </c>
      <c r="B62" s="419" t="s">
        <v>355</v>
      </c>
      <c r="C62" s="436">
        <f t="shared" si="2"/>
        <v>20</v>
      </c>
      <c r="D62" s="242"/>
      <c r="E62" s="353">
        <v>20</v>
      </c>
      <c r="F62" s="246"/>
      <c r="G62" s="241"/>
      <c r="H62" s="242"/>
      <c r="I62" s="241"/>
      <c r="J62" s="242"/>
      <c r="K62" s="235"/>
      <c r="L62" s="242"/>
    </row>
    <row r="63" spans="1:12" s="509" customFormat="1" ht="15" customHeight="1" thickBot="1" x14ac:dyDescent="0.25">
      <c r="A63" s="239">
        <v>50</v>
      </c>
      <c r="B63" s="511" t="s">
        <v>387</v>
      </c>
      <c r="C63" s="435">
        <f t="shared" si="2"/>
        <v>6</v>
      </c>
      <c r="D63" s="242"/>
      <c r="E63" s="376">
        <v>6</v>
      </c>
      <c r="F63" s="510"/>
      <c r="G63" s="241"/>
      <c r="H63" s="242"/>
      <c r="I63" s="241"/>
      <c r="J63" s="242"/>
      <c r="K63" s="235"/>
      <c r="L63" s="242"/>
    </row>
    <row r="64" spans="1:12" s="659" customFormat="1" ht="15" customHeight="1" thickBot="1" x14ac:dyDescent="0.25">
      <c r="A64" s="251">
        <v>51</v>
      </c>
      <c r="B64" s="511" t="s">
        <v>719</v>
      </c>
      <c r="C64" s="435">
        <f t="shared" si="2"/>
        <v>177</v>
      </c>
      <c r="D64" s="262">
        <f t="shared" si="3"/>
        <v>174.4</v>
      </c>
      <c r="E64" s="186"/>
      <c r="F64" s="789"/>
      <c r="G64" s="245">
        <v>177</v>
      </c>
      <c r="H64" s="262">
        <v>174.4</v>
      </c>
      <c r="I64" s="241"/>
      <c r="J64" s="242"/>
      <c r="K64" s="235"/>
      <c r="L64" s="242"/>
    </row>
    <row r="65" spans="1:12" s="536" customFormat="1" ht="15" customHeight="1" thickBot="1" x14ac:dyDescent="0.25">
      <c r="A65" s="239">
        <v>52</v>
      </c>
      <c r="B65" s="163" t="s">
        <v>394</v>
      </c>
      <c r="C65" s="537">
        <f t="shared" si="2"/>
        <v>5</v>
      </c>
      <c r="D65" s="437"/>
      <c r="E65" s="790">
        <v>5</v>
      </c>
      <c r="F65" s="348"/>
      <c r="G65" s="245"/>
      <c r="H65" s="262"/>
      <c r="I65" s="241"/>
      <c r="J65" s="242"/>
      <c r="K65" s="235"/>
      <c r="L65" s="242"/>
    </row>
    <row r="66" spans="1:12" ht="15" customHeight="1" thickBot="1" x14ac:dyDescent="0.25">
      <c r="A66" s="251">
        <v>53</v>
      </c>
      <c r="B66" s="412" t="s">
        <v>337</v>
      </c>
      <c r="C66" s="257">
        <f t="shared" ref="C66:C78" si="5">+E66+G66+I66+K66</f>
        <v>562.51400000000001</v>
      </c>
      <c r="D66" s="256">
        <f t="shared" ref="D66:D78" si="6">+F66+H66+J66+L66</f>
        <v>485.09199999999998</v>
      </c>
      <c r="E66" s="257">
        <v>324.69299999999998</v>
      </c>
      <c r="F66" s="256">
        <v>281.31200000000001</v>
      </c>
      <c r="G66" s="245"/>
      <c r="H66" s="262"/>
      <c r="I66" s="244">
        <v>210.821</v>
      </c>
      <c r="J66" s="261">
        <v>203.78</v>
      </c>
      <c r="K66" s="234">
        <v>27</v>
      </c>
      <c r="L66" s="261"/>
    </row>
    <row r="67" spans="1:12" ht="15" customHeight="1" thickBot="1" x14ac:dyDescent="0.25">
      <c r="A67" s="239">
        <v>54</v>
      </c>
      <c r="B67" s="307" t="s">
        <v>338</v>
      </c>
      <c r="C67" s="244">
        <f t="shared" si="5"/>
        <v>934.36900000000003</v>
      </c>
      <c r="D67" s="261">
        <f t="shared" si="6"/>
        <v>809.50599999999997</v>
      </c>
      <c r="E67" s="244">
        <v>577.46600000000001</v>
      </c>
      <c r="F67" s="261">
        <v>514.52599999999995</v>
      </c>
      <c r="G67" s="244">
        <v>3.2210000000000001</v>
      </c>
      <c r="H67" s="313"/>
      <c r="I67" s="244">
        <v>305.68200000000002</v>
      </c>
      <c r="J67" s="261">
        <v>294.98</v>
      </c>
      <c r="K67" s="234">
        <v>48</v>
      </c>
      <c r="L67" s="261"/>
    </row>
    <row r="68" spans="1:12" ht="15" customHeight="1" thickBot="1" x14ac:dyDescent="0.25">
      <c r="A68" s="251">
        <v>55</v>
      </c>
      <c r="B68" s="307" t="s">
        <v>339</v>
      </c>
      <c r="C68" s="244">
        <f t="shared" si="5"/>
        <v>415.99900000000002</v>
      </c>
      <c r="D68" s="261">
        <f t="shared" si="6"/>
        <v>341.39400000000001</v>
      </c>
      <c r="E68" s="244">
        <v>260.27300000000002</v>
      </c>
      <c r="F68" s="261">
        <v>204.68700000000001</v>
      </c>
      <c r="G68" s="241"/>
      <c r="H68" s="242"/>
      <c r="I68" s="244">
        <v>141.42599999999999</v>
      </c>
      <c r="J68" s="261">
        <v>136.70699999999999</v>
      </c>
      <c r="K68" s="234">
        <v>14.3</v>
      </c>
      <c r="L68" s="261"/>
    </row>
    <row r="69" spans="1:12" ht="15" customHeight="1" thickBot="1" x14ac:dyDescent="0.25">
      <c r="A69" s="239">
        <v>56</v>
      </c>
      <c r="B69" s="307" t="s">
        <v>340</v>
      </c>
      <c r="C69" s="244">
        <f t="shared" si="5"/>
        <v>744.08600000000001</v>
      </c>
      <c r="D69" s="261">
        <f t="shared" si="6"/>
        <v>613.46</v>
      </c>
      <c r="E69" s="244">
        <v>365.85</v>
      </c>
      <c r="F69" s="261">
        <v>309.74900000000002</v>
      </c>
      <c r="G69" s="312"/>
      <c r="H69" s="313"/>
      <c r="I69" s="244">
        <v>318.23599999999999</v>
      </c>
      <c r="J69" s="261">
        <v>303.71100000000001</v>
      </c>
      <c r="K69" s="311">
        <v>60</v>
      </c>
      <c r="L69" s="261"/>
    </row>
    <row r="70" spans="1:12" ht="15" customHeight="1" thickBot="1" x14ac:dyDescent="0.25">
      <c r="A70" s="251">
        <v>57</v>
      </c>
      <c r="B70" s="307" t="s">
        <v>342</v>
      </c>
      <c r="C70" s="244">
        <f t="shared" si="5"/>
        <v>349.625</v>
      </c>
      <c r="D70" s="261">
        <f t="shared" si="6"/>
        <v>295.99900000000002</v>
      </c>
      <c r="E70" s="244">
        <v>183.773</v>
      </c>
      <c r="F70" s="261">
        <v>144.13200000000001</v>
      </c>
      <c r="G70" s="312"/>
      <c r="H70" s="313"/>
      <c r="I70" s="244">
        <v>156.05199999999999</v>
      </c>
      <c r="J70" s="261">
        <v>151.86699999999999</v>
      </c>
      <c r="K70" s="311">
        <v>9.8000000000000007</v>
      </c>
      <c r="L70" s="261"/>
    </row>
    <row r="71" spans="1:12" ht="15" customHeight="1" thickBot="1" x14ac:dyDescent="0.25">
      <c r="A71" s="239">
        <v>58</v>
      </c>
      <c r="B71" s="307" t="s">
        <v>343</v>
      </c>
      <c r="C71" s="244">
        <f t="shared" si="5"/>
        <v>992.31799999999998</v>
      </c>
      <c r="D71" s="261">
        <f t="shared" si="6"/>
        <v>853.68200000000002</v>
      </c>
      <c r="E71" s="244">
        <v>588.87099999999998</v>
      </c>
      <c r="F71" s="261">
        <v>519.14499999999998</v>
      </c>
      <c r="G71" s="358"/>
      <c r="H71" s="357"/>
      <c r="I71" s="244">
        <v>346.447</v>
      </c>
      <c r="J71" s="261">
        <v>334.53699999999998</v>
      </c>
      <c r="K71" s="234">
        <v>57</v>
      </c>
      <c r="L71" s="261"/>
    </row>
    <row r="72" spans="1:12" ht="15" customHeight="1" thickBot="1" x14ac:dyDescent="0.25">
      <c r="A72" s="251">
        <v>59</v>
      </c>
      <c r="B72" s="307" t="s">
        <v>23</v>
      </c>
      <c r="C72" s="244">
        <f t="shared" si="5"/>
        <v>1074.3720000000001</v>
      </c>
      <c r="D72" s="261">
        <f t="shared" si="6"/>
        <v>966.11199999999997</v>
      </c>
      <c r="E72" s="244">
        <v>259.83100000000002</v>
      </c>
      <c r="F72" s="261">
        <v>199.66399999999999</v>
      </c>
      <c r="G72" s="312">
        <v>4</v>
      </c>
      <c r="H72" s="313">
        <v>3.9430000000000001</v>
      </c>
      <c r="I72" s="244">
        <v>798.74099999999999</v>
      </c>
      <c r="J72" s="261">
        <v>762.505</v>
      </c>
      <c r="K72" s="234">
        <v>11.8</v>
      </c>
      <c r="L72" s="261"/>
    </row>
    <row r="73" spans="1:12" ht="15" customHeight="1" thickBot="1" x14ac:dyDescent="0.25">
      <c r="A73" s="239">
        <v>60</v>
      </c>
      <c r="B73" s="307" t="s">
        <v>303</v>
      </c>
      <c r="C73" s="244">
        <f t="shared" si="5"/>
        <v>112.89699999999999</v>
      </c>
      <c r="D73" s="261">
        <f t="shared" si="6"/>
        <v>104.155</v>
      </c>
      <c r="E73" s="244">
        <v>49.951999999999998</v>
      </c>
      <c r="F73" s="261">
        <v>47.069000000000003</v>
      </c>
      <c r="G73" s="358"/>
      <c r="H73" s="357"/>
      <c r="I73" s="244">
        <v>58.945</v>
      </c>
      <c r="J73" s="261">
        <v>57.085999999999999</v>
      </c>
      <c r="K73" s="234">
        <v>4</v>
      </c>
      <c r="L73" s="261"/>
    </row>
    <row r="74" spans="1:12" ht="15" customHeight="1" thickBot="1" x14ac:dyDescent="0.25">
      <c r="A74" s="251">
        <v>61</v>
      </c>
      <c r="B74" s="307" t="s">
        <v>356</v>
      </c>
      <c r="C74" s="244">
        <f t="shared" si="5"/>
        <v>2010.8969999999999</v>
      </c>
      <c r="D74" s="261">
        <f t="shared" si="6"/>
        <v>1718.701</v>
      </c>
      <c r="E74" s="261">
        <v>729.70299999999997</v>
      </c>
      <c r="F74" s="261">
        <v>566.44299999999998</v>
      </c>
      <c r="G74" s="312"/>
      <c r="H74" s="313"/>
      <c r="I74" s="244">
        <v>1207.194</v>
      </c>
      <c r="J74" s="261">
        <v>1152.258</v>
      </c>
      <c r="K74" s="234">
        <v>74</v>
      </c>
      <c r="L74" s="261"/>
    </row>
    <row r="75" spans="1:12" s="388" customFormat="1" ht="15" customHeight="1" thickBot="1" x14ac:dyDescent="0.25">
      <c r="A75" s="239">
        <v>62</v>
      </c>
      <c r="B75" s="420" t="s">
        <v>378</v>
      </c>
      <c r="C75" s="244">
        <f t="shared" si="5"/>
        <v>268.56599999999997</v>
      </c>
      <c r="D75" s="261">
        <f t="shared" si="6"/>
        <v>260.017</v>
      </c>
      <c r="E75" s="244">
        <v>5.8109999999999999</v>
      </c>
      <c r="F75" s="261">
        <v>5.7279999999999998</v>
      </c>
      <c r="G75" s="312"/>
      <c r="H75" s="313"/>
      <c r="I75" s="244">
        <v>262.755</v>
      </c>
      <c r="J75" s="261">
        <v>254.28899999999999</v>
      </c>
      <c r="K75" s="234"/>
      <c r="L75" s="261"/>
    </row>
    <row r="76" spans="1:12" s="388" customFormat="1" ht="15" customHeight="1" thickBot="1" x14ac:dyDescent="0.25">
      <c r="A76" s="251">
        <v>63</v>
      </c>
      <c r="B76" s="420" t="s">
        <v>377</v>
      </c>
      <c r="C76" s="244">
        <f t="shared" si="5"/>
        <v>15.219999999999999</v>
      </c>
      <c r="D76" s="261">
        <f t="shared" si="6"/>
        <v>13.922000000000001</v>
      </c>
      <c r="E76" s="244"/>
      <c r="F76" s="261"/>
      <c r="G76" s="312">
        <v>0.7</v>
      </c>
      <c r="H76" s="313"/>
      <c r="I76" s="244">
        <v>14.52</v>
      </c>
      <c r="J76" s="261">
        <v>13.922000000000001</v>
      </c>
      <c r="K76" s="234"/>
      <c r="L76" s="261"/>
    </row>
    <row r="77" spans="1:12" ht="15" customHeight="1" thickBot="1" x14ac:dyDescent="0.25">
      <c r="A77" s="239">
        <v>64</v>
      </c>
      <c r="B77" s="307" t="s">
        <v>114</v>
      </c>
      <c r="C77" s="244">
        <f t="shared" si="5"/>
        <v>1704.1379999999999</v>
      </c>
      <c r="D77" s="261">
        <f t="shared" si="6"/>
        <v>1528.598</v>
      </c>
      <c r="E77" s="244">
        <v>458.34699999999998</v>
      </c>
      <c r="F77" s="261">
        <v>371.39699999999999</v>
      </c>
      <c r="G77" s="312">
        <v>3</v>
      </c>
      <c r="H77" s="313">
        <v>2.9569999999999999</v>
      </c>
      <c r="I77" s="244">
        <v>1215.2909999999999</v>
      </c>
      <c r="J77" s="261">
        <v>1154.2439999999999</v>
      </c>
      <c r="K77" s="234">
        <v>27.5</v>
      </c>
      <c r="L77" s="261"/>
    </row>
    <row r="78" spans="1:12" ht="15" customHeight="1" thickBot="1" x14ac:dyDescent="0.25">
      <c r="A78" s="251">
        <v>65</v>
      </c>
      <c r="B78" s="307" t="s">
        <v>25</v>
      </c>
      <c r="C78" s="244">
        <f t="shared" si="5"/>
        <v>1030.3119999999999</v>
      </c>
      <c r="D78" s="261">
        <f t="shared" si="6"/>
        <v>877.28200000000004</v>
      </c>
      <c r="E78" s="244">
        <v>393.76900000000001</v>
      </c>
      <c r="F78" s="261">
        <v>282.38900000000001</v>
      </c>
      <c r="G78" s="312"/>
      <c r="H78" s="313"/>
      <c r="I78" s="244">
        <v>619.54300000000001</v>
      </c>
      <c r="J78" s="261">
        <v>594.89300000000003</v>
      </c>
      <c r="K78" s="234">
        <v>17</v>
      </c>
      <c r="L78" s="261"/>
    </row>
    <row r="79" spans="1:12" ht="15" customHeight="1" thickBot="1" x14ac:dyDescent="0.25">
      <c r="A79" s="239">
        <v>66</v>
      </c>
      <c r="B79" s="307" t="s">
        <v>161</v>
      </c>
      <c r="C79" s="244">
        <f>E79+G79+I79+K79</f>
        <v>68.606999999999999</v>
      </c>
      <c r="D79" s="261">
        <f>F79+H79+J79+L79</f>
        <v>62.074000000000005</v>
      </c>
      <c r="E79" s="244">
        <v>62.606999999999999</v>
      </c>
      <c r="F79" s="261">
        <v>60.874000000000002</v>
      </c>
      <c r="G79" s="312"/>
      <c r="H79" s="313"/>
      <c r="I79" s="244"/>
      <c r="J79" s="261"/>
      <c r="K79" s="234">
        <v>6</v>
      </c>
      <c r="L79" s="261">
        <v>1.2</v>
      </c>
    </row>
    <row r="80" spans="1:12" ht="15" customHeight="1" thickBot="1" x14ac:dyDescent="0.25">
      <c r="A80" s="251">
        <v>67</v>
      </c>
      <c r="B80" s="307" t="s">
        <v>26</v>
      </c>
      <c r="C80" s="244">
        <f t="shared" ref="C80:D83" si="7">+E80+G80+I80+K80</f>
        <v>1024.865</v>
      </c>
      <c r="D80" s="261">
        <f t="shared" si="7"/>
        <v>865.20299999999997</v>
      </c>
      <c r="E80" s="244">
        <v>428.41</v>
      </c>
      <c r="F80" s="261">
        <v>305.79500000000002</v>
      </c>
      <c r="G80" s="312"/>
      <c r="H80" s="313"/>
      <c r="I80" s="244">
        <v>583.05499999999995</v>
      </c>
      <c r="J80" s="261">
        <v>559.40800000000002</v>
      </c>
      <c r="K80" s="234">
        <v>13.4</v>
      </c>
      <c r="L80" s="261"/>
    </row>
    <row r="81" spans="1:12" ht="15" customHeight="1" thickBot="1" x14ac:dyDescent="0.25">
      <c r="A81" s="239">
        <v>68</v>
      </c>
      <c r="B81" s="307" t="s">
        <v>304</v>
      </c>
      <c r="C81" s="244">
        <f t="shared" si="7"/>
        <v>455.92900000000003</v>
      </c>
      <c r="D81" s="261">
        <f t="shared" si="7"/>
        <v>413.95</v>
      </c>
      <c r="E81" s="244">
        <v>176.59800000000001</v>
      </c>
      <c r="F81" s="261">
        <v>146.40600000000001</v>
      </c>
      <c r="G81" s="312"/>
      <c r="H81" s="313"/>
      <c r="I81" s="244">
        <v>276.23099999999999</v>
      </c>
      <c r="J81" s="261">
        <v>267.54399999999998</v>
      </c>
      <c r="K81" s="234">
        <v>3.1</v>
      </c>
      <c r="L81" s="261"/>
    </row>
    <row r="82" spans="1:12" ht="15" customHeight="1" thickBot="1" x14ac:dyDescent="0.25">
      <c r="A82" s="251">
        <v>69</v>
      </c>
      <c r="B82" s="307" t="s">
        <v>162</v>
      </c>
      <c r="C82" s="244">
        <f t="shared" si="7"/>
        <v>274.11599999999999</v>
      </c>
      <c r="D82" s="261">
        <f t="shared" si="7"/>
        <v>226.41899999999998</v>
      </c>
      <c r="E82" s="244">
        <v>165.648</v>
      </c>
      <c r="F82" s="261">
        <v>130.328</v>
      </c>
      <c r="G82" s="312"/>
      <c r="H82" s="313"/>
      <c r="I82" s="244">
        <v>99.268000000000001</v>
      </c>
      <c r="J82" s="261">
        <v>96.090999999999994</v>
      </c>
      <c r="K82" s="234">
        <v>9.1999999999999993</v>
      </c>
      <c r="L82" s="261"/>
    </row>
    <row r="83" spans="1:12" ht="15" customHeight="1" thickBot="1" x14ac:dyDescent="0.25">
      <c r="A83" s="239">
        <v>70</v>
      </c>
      <c r="B83" s="421" t="s">
        <v>118</v>
      </c>
      <c r="C83" s="244">
        <f t="shared" si="7"/>
        <v>59.484999999999999</v>
      </c>
      <c r="D83" s="261">
        <f t="shared" si="7"/>
        <v>56.404000000000003</v>
      </c>
      <c r="E83" s="244">
        <v>57.185000000000002</v>
      </c>
      <c r="F83" s="261">
        <v>55.944000000000003</v>
      </c>
      <c r="G83" s="312"/>
      <c r="H83" s="313"/>
      <c r="I83" s="244"/>
      <c r="J83" s="261"/>
      <c r="K83" s="234">
        <v>2.2999999999999998</v>
      </c>
      <c r="L83" s="261">
        <v>0.46</v>
      </c>
    </row>
    <row r="84" spans="1:12" ht="15" customHeight="1" thickBot="1" x14ac:dyDescent="0.25">
      <c r="A84" s="251">
        <v>71</v>
      </c>
      <c r="B84" s="307" t="s">
        <v>27</v>
      </c>
      <c r="C84" s="244">
        <f>E84+G84+I84+K84</f>
        <v>866.99299999999994</v>
      </c>
      <c r="D84" s="261">
        <f>F84+H84+J84+L84</f>
        <v>755.23400000000004</v>
      </c>
      <c r="E84" s="244">
        <v>281.52</v>
      </c>
      <c r="F84" s="261">
        <v>207.523</v>
      </c>
      <c r="G84" s="312"/>
      <c r="H84" s="313"/>
      <c r="I84" s="244">
        <v>568.47299999999996</v>
      </c>
      <c r="J84" s="261">
        <v>547.71100000000001</v>
      </c>
      <c r="K84" s="234">
        <v>17</v>
      </c>
      <c r="L84" s="261"/>
    </row>
    <row r="85" spans="1:12" ht="15" customHeight="1" thickBot="1" x14ac:dyDescent="0.25">
      <c r="A85" s="239">
        <v>72</v>
      </c>
      <c r="B85" s="307" t="s">
        <v>305</v>
      </c>
      <c r="C85" s="244">
        <f>+E85+G85+I85+K85</f>
        <v>299.78800000000001</v>
      </c>
      <c r="D85" s="261">
        <f>+F85+H85+J85+L85</f>
        <v>253.517</v>
      </c>
      <c r="E85" s="244">
        <v>181.42400000000001</v>
      </c>
      <c r="F85" s="261">
        <v>148.126</v>
      </c>
      <c r="G85" s="358"/>
      <c r="H85" s="357"/>
      <c r="I85" s="244">
        <v>108.664</v>
      </c>
      <c r="J85" s="261">
        <v>105.39100000000001</v>
      </c>
      <c r="K85" s="234">
        <v>9.6999999999999993</v>
      </c>
      <c r="L85" s="261"/>
    </row>
    <row r="86" spans="1:12" ht="15" customHeight="1" thickBot="1" x14ac:dyDescent="0.25">
      <c r="A86" s="251">
        <v>73</v>
      </c>
      <c r="B86" s="307" t="s">
        <v>164</v>
      </c>
      <c r="C86" s="244">
        <f>E86+G86+I86+K86</f>
        <v>51.127000000000002</v>
      </c>
      <c r="D86" s="261">
        <f>F86+H86+J86+L86</f>
        <v>48.814</v>
      </c>
      <c r="E86" s="244">
        <v>49.627000000000002</v>
      </c>
      <c r="F86" s="261">
        <v>48.514000000000003</v>
      </c>
      <c r="G86" s="312"/>
      <c r="H86" s="313"/>
      <c r="I86" s="244"/>
      <c r="J86" s="261"/>
      <c r="K86" s="234">
        <v>1.5</v>
      </c>
      <c r="L86" s="261">
        <v>0.3</v>
      </c>
    </row>
    <row r="87" spans="1:12" ht="15" customHeight="1" thickBot="1" x14ac:dyDescent="0.25">
      <c r="A87" s="239">
        <v>74</v>
      </c>
      <c r="B87" s="307" t="s">
        <v>120</v>
      </c>
      <c r="C87" s="244">
        <f t="shared" ref="C87:C95" si="8">+E87+G87+I87+K87</f>
        <v>1112.3700000000001</v>
      </c>
      <c r="D87" s="261">
        <f t="shared" ref="D87:D95" si="9">+F87+H87+J87+L87</f>
        <v>909.92700000000002</v>
      </c>
      <c r="E87" s="244">
        <v>481.34800000000001</v>
      </c>
      <c r="F87" s="261">
        <v>321.154</v>
      </c>
      <c r="G87" s="312"/>
      <c r="H87" s="313"/>
      <c r="I87" s="244">
        <v>615.52200000000005</v>
      </c>
      <c r="J87" s="261">
        <v>588.77300000000002</v>
      </c>
      <c r="K87" s="234">
        <v>15.5</v>
      </c>
      <c r="L87" s="261"/>
    </row>
    <row r="88" spans="1:12" ht="15" customHeight="1" thickBot="1" x14ac:dyDescent="0.25">
      <c r="A88" s="251">
        <v>75</v>
      </c>
      <c r="B88" s="307" t="s">
        <v>40</v>
      </c>
      <c r="C88" s="244">
        <f t="shared" si="8"/>
        <v>454.67900000000003</v>
      </c>
      <c r="D88" s="261">
        <f t="shared" si="9"/>
        <v>395.68299999999999</v>
      </c>
      <c r="E88" s="244">
        <v>76.117000000000004</v>
      </c>
      <c r="F88" s="261">
        <v>55.021000000000001</v>
      </c>
      <c r="G88" s="312">
        <v>118.1</v>
      </c>
      <c r="H88" s="313">
        <v>91.7</v>
      </c>
      <c r="I88" s="244">
        <v>254.66200000000001</v>
      </c>
      <c r="J88" s="261">
        <v>248.96199999999999</v>
      </c>
      <c r="K88" s="234">
        <v>5.8</v>
      </c>
      <c r="L88" s="261"/>
    </row>
    <row r="89" spans="1:12" ht="15" customHeight="1" thickBot="1" x14ac:dyDescent="0.25">
      <c r="A89" s="239">
        <v>76</v>
      </c>
      <c r="B89" s="307" t="s">
        <v>121</v>
      </c>
      <c r="C89" s="244">
        <f t="shared" si="8"/>
        <v>573.46100000000001</v>
      </c>
      <c r="D89" s="261">
        <f t="shared" si="9"/>
        <v>528.12399999999991</v>
      </c>
      <c r="E89" s="244">
        <v>512.46100000000001</v>
      </c>
      <c r="F89" s="261">
        <v>491.767</v>
      </c>
      <c r="G89" s="312"/>
      <c r="H89" s="313"/>
      <c r="I89" s="244">
        <v>31</v>
      </c>
      <c r="J89" s="261">
        <v>30.556999999999999</v>
      </c>
      <c r="K89" s="234">
        <v>30</v>
      </c>
      <c r="L89" s="261">
        <v>5.8</v>
      </c>
    </row>
    <row r="90" spans="1:12" ht="15" customHeight="1" thickBot="1" x14ac:dyDescent="0.25">
      <c r="A90" s="251">
        <v>77</v>
      </c>
      <c r="B90" s="307" t="s">
        <v>307</v>
      </c>
      <c r="C90" s="244">
        <f t="shared" si="8"/>
        <v>184.40600000000001</v>
      </c>
      <c r="D90" s="261">
        <f t="shared" si="9"/>
        <v>167.78899999999999</v>
      </c>
      <c r="E90" s="244">
        <v>153.40600000000001</v>
      </c>
      <c r="F90" s="261">
        <v>147.446</v>
      </c>
      <c r="G90" s="358"/>
      <c r="H90" s="357"/>
      <c r="I90" s="244">
        <v>18</v>
      </c>
      <c r="J90" s="261">
        <v>17.742999999999999</v>
      </c>
      <c r="K90" s="234">
        <v>13</v>
      </c>
      <c r="L90" s="261">
        <v>2.6</v>
      </c>
    </row>
    <row r="91" spans="1:12" ht="15" customHeight="1" thickBot="1" x14ac:dyDescent="0.25">
      <c r="A91" s="239">
        <v>78</v>
      </c>
      <c r="B91" s="307" t="s">
        <v>306</v>
      </c>
      <c r="C91" s="244">
        <f t="shared" si="8"/>
        <v>277.92399999999998</v>
      </c>
      <c r="D91" s="261">
        <f t="shared" si="9"/>
        <v>247.73400000000001</v>
      </c>
      <c r="E91" s="244">
        <v>257.94299999999998</v>
      </c>
      <c r="F91" s="261">
        <v>235.84700000000001</v>
      </c>
      <c r="G91" s="312"/>
      <c r="H91" s="313"/>
      <c r="I91" s="244">
        <v>10.781000000000001</v>
      </c>
      <c r="J91" s="261">
        <v>10.627000000000001</v>
      </c>
      <c r="K91" s="234">
        <v>9.1999999999999993</v>
      </c>
      <c r="L91" s="261">
        <v>1.26</v>
      </c>
    </row>
    <row r="92" spans="1:12" ht="15" customHeight="1" thickBot="1" x14ac:dyDescent="0.25">
      <c r="A92" s="251">
        <v>79</v>
      </c>
      <c r="B92" s="307" t="s">
        <v>29</v>
      </c>
      <c r="C92" s="244">
        <f t="shared" si="8"/>
        <v>146.81700000000001</v>
      </c>
      <c r="D92" s="261">
        <f t="shared" si="9"/>
        <v>113.88</v>
      </c>
      <c r="E92" s="244">
        <v>123.81699999999999</v>
      </c>
      <c r="F92" s="261">
        <v>113.88</v>
      </c>
      <c r="G92" s="358"/>
      <c r="H92" s="357"/>
      <c r="I92" s="244"/>
      <c r="J92" s="261"/>
      <c r="K92" s="234">
        <v>23</v>
      </c>
      <c r="L92" s="261"/>
    </row>
    <row r="93" spans="1:12" ht="15" customHeight="1" thickBot="1" x14ac:dyDescent="0.25">
      <c r="A93" s="239">
        <v>80</v>
      </c>
      <c r="B93" s="307" t="s">
        <v>165</v>
      </c>
      <c r="C93" s="244">
        <f t="shared" si="8"/>
        <v>172.14400000000001</v>
      </c>
      <c r="D93" s="261">
        <f t="shared" si="9"/>
        <v>165.87900000000002</v>
      </c>
      <c r="E93" s="244">
        <v>57.215000000000003</v>
      </c>
      <c r="F93" s="261">
        <v>53.578000000000003</v>
      </c>
      <c r="G93" s="358"/>
      <c r="H93" s="357"/>
      <c r="I93" s="244">
        <v>113.929</v>
      </c>
      <c r="J93" s="261">
        <v>112.301</v>
      </c>
      <c r="K93" s="234">
        <v>1</v>
      </c>
      <c r="L93" s="261"/>
    </row>
    <row r="94" spans="1:12" ht="15" customHeight="1" thickBot="1" x14ac:dyDescent="0.25">
      <c r="A94" s="251">
        <v>81</v>
      </c>
      <c r="B94" s="307" t="s">
        <v>122</v>
      </c>
      <c r="C94" s="244">
        <f t="shared" si="8"/>
        <v>375.178</v>
      </c>
      <c r="D94" s="261">
        <f t="shared" si="9"/>
        <v>326.947</v>
      </c>
      <c r="E94" s="244">
        <v>256.05799999999999</v>
      </c>
      <c r="F94" s="261">
        <v>223.71799999999999</v>
      </c>
      <c r="G94" s="312"/>
      <c r="H94" s="313"/>
      <c r="I94" s="244">
        <v>106.12</v>
      </c>
      <c r="J94" s="261">
        <v>102.60899999999999</v>
      </c>
      <c r="K94" s="234">
        <v>13</v>
      </c>
      <c r="L94" s="261">
        <v>0.62</v>
      </c>
    </row>
    <row r="95" spans="1:12" ht="15" customHeight="1" thickBot="1" x14ac:dyDescent="0.25">
      <c r="A95" s="239">
        <v>82</v>
      </c>
      <c r="B95" s="307" t="s">
        <v>239</v>
      </c>
      <c r="C95" s="244">
        <f t="shared" si="8"/>
        <v>290.37700000000001</v>
      </c>
      <c r="D95" s="259">
        <f t="shared" si="9"/>
        <v>247.58499999999998</v>
      </c>
      <c r="E95" s="244">
        <v>190.63499999999999</v>
      </c>
      <c r="F95" s="261">
        <v>157.24299999999999</v>
      </c>
      <c r="G95" s="358"/>
      <c r="H95" s="357"/>
      <c r="I95" s="244">
        <v>93.042000000000002</v>
      </c>
      <c r="J95" s="261">
        <v>90.341999999999999</v>
      </c>
      <c r="K95" s="234">
        <v>6.7</v>
      </c>
      <c r="L95" s="261"/>
    </row>
    <row r="96" spans="1:12" ht="15" customHeight="1" thickBot="1" x14ac:dyDescent="0.25">
      <c r="A96" s="251">
        <v>83</v>
      </c>
      <c r="B96" s="422" t="s">
        <v>6</v>
      </c>
      <c r="C96" s="244">
        <f>E96+G96+I96+K96</f>
        <v>529.43299999999999</v>
      </c>
      <c r="D96" s="261">
        <f>F96+H96+J96+L96</f>
        <v>373.488</v>
      </c>
      <c r="E96" s="244">
        <v>508.43299999999999</v>
      </c>
      <c r="F96" s="261">
        <v>369.34800000000001</v>
      </c>
      <c r="G96" s="312"/>
      <c r="H96" s="313"/>
      <c r="I96" s="312"/>
      <c r="J96" s="313"/>
      <c r="K96" s="311">
        <v>21</v>
      </c>
      <c r="L96" s="313">
        <v>4.1399999999999997</v>
      </c>
    </row>
    <row r="97" spans="1:12" ht="15" customHeight="1" thickBot="1" x14ac:dyDescent="0.25">
      <c r="A97" s="239">
        <v>84</v>
      </c>
      <c r="B97" s="307" t="s">
        <v>8</v>
      </c>
      <c r="C97" s="244">
        <f t="shared" ref="C97:C134" si="10">E97+G97+I97+K97</f>
        <v>4.0309999999999997</v>
      </c>
      <c r="D97" s="261"/>
      <c r="E97" s="244">
        <v>4.0309999999999997</v>
      </c>
      <c r="F97" s="261"/>
      <c r="G97" s="241"/>
      <c r="H97" s="242"/>
      <c r="I97" s="244"/>
      <c r="J97" s="261"/>
      <c r="K97" s="234"/>
      <c r="L97" s="261"/>
    </row>
    <row r="98" spans="1:12" ht="15" customHeight="1" thickBot="1" x14ac:dyDescent="0.25">
      <c r="A98" s="251">
        <v>85</v>
      </c>
      <c r="B98" s="307" t="s">
        <v>9</v>
      </c>
      <c r="C98" s="244">
        <f t="shared" si="10"/>
        <v>11.071999999999999</v>
      </c>
      <c r="D98" s="261"/>
      <c r="E98" s="244">
        <v>11.071999999999999</v>
      </c>
      <c r="F98" s="261"/>
      <c r="G98" s="241"/>
      <c r="H98" s="242"/>
      <c r="I98" s="244"/>
      <c r="J98" s="261"/>
      <c r="K98" s="234"/>
      <c r="L98" s="261"/>
    </row>
    <row r="99" spans="1:12" ht="15" customHeight="1" thickBot="1" x14ac:dyDescent="0.25">
      <c r="A99" s="239">
        <v>86</v>
      </c>
      <c r="B99" s="307" t="s">
        <v>10</v>
      </c>
      <c r="C99" s="244">
        <f t="shared" si="10"/>
        <v>3.7509999999999999</v>
      </c>
      <c r="D99" s="261"/>
      <c r="E99" s="244">
        <v>3.7509999999999999</v>
      </c>
      <c r="F99" s="261"/>
      <c r="G99" s="241"/>
      <c r="H99" s="242"/>
      <c r="I99" s="244"/>
      <c r="J99" s="261"/>
      <c r="K99" s="233"/>
      <c r="L99" s="262"/>
    </row>
    <row r="100" spans="1:12" ht="15" customHeight="1" thickBot="1" x14ac:dyDescent="0.25">
      <c r="A100" s="251">
        <v>87</v>
      </c>
      <c r="B100" s="307" t="s">
        <v>11</v>
      </c>
      <c r="C100" s="244">
        <f t="shared" si="10"/>
        <v>1.843</v>
      </c>
      <c r="D100" s="261"/>
      <c r="E100" s="244">
        <v>1.843</v>
      </c>
      <c r="F100" s="261"/>
      <c r="G100" s="241"/>
      <c r="H100" s="242"/>
      <c r="I100" s="244"/>
      <c r="J100" s="261"/>
      <c r="K100" s="233"/>
      <c r="L100" s="262"/>
    </row>
    <row r="101" spans="1:12" ht="15" customHeight="1" thickBot="1" x14ac:dyDescent="0.25">
      <c r="A101" s="239">
        <v>88</v>
      </c>
      <c r="B101" s="307" t="s">
        <v>12</v>
      </c>
      <c r="C101" s="266">
        <f t="shared" si="10"/>
        <v>3.0710000000000002</v>
      </c>
      <c r="D101" s="277"/>
      <c r="E101" s="266">
        <v>3.0710000000000002</v>
      </c>
      <c r="F101" s="277"/>
      <c r="G101" s="249"/>
      <c r="H101" s="246"/>
      <c r="I101" s="263"/>
      <c r="J101" s="272"/>
      <c r="K101" s="252"/>
      <c r="L101" s="267"/>
    </row>
    <row r="102" spans="1:12" ht="15" customHeight="1" thickBot="1" x14ac:dyDescent="0.3">
      <c r="A102" s="251">
        <v>89</v>
      </c>
      <c r="B102" s="418" t="s">
        <v>285</v>
      </c>
      <c r="C102" s="438">
        <f>E102+G102+I102+K102</f>
        <v>3501.0359999999996</v>
      </c>
      <c r="D102" s="273">
        <f t="shared" ref="D102" si="11">F102+H102+J102+L102</f>
        <v>2340.7219999999998</v>
      </c>
      <c r="E102" s="238">
        <f>E103+E110+SUM(E122:E136)</f>
        <v>3260.3359999999998</v>
      </c>
      <c r="F102" s="408">
        <f>F103+F110+SUM(F122:F136)</f>
        <v>2332.9879999999998</v>
      </c>
      <c r="G102" s="238">
        <f>G124</f>
        <v>34.1</v>
      </c>
      <c r="H102" s="310"/>
      <c r="I102" s="461"/>
      <c r="J102" s="462"/>
      <c r="K102" s="253">
        <f>K103+SUM(K122:K136)</f>
        <v>206.6</v>
      </c>
      <c r="L102" s="253">
        <f>L103+SUM(L122:L136)</f>
        <v>7.734</v>
      </c>
    </row>
    <row r="103" spans="1:12" ht="15" customHeight="1" thickBot="1" x14ac:dyDescent="0.25">
      <c r="A103" s="239">
        <v>90</v>
      </c>
      <c r="B103" s="305" t="s">
        <v>331</v>
      </c>
      <c r="C103" s="354">
        <f t="shared" si="10"/>
        <v>87</v>
      </c>
      <c r="D103" s="355"/>
      <c r="E103" s="257">
        <f>SUM(E104:E109)</f>
        <v>87</v>
      </c>
      <c r="F103" s="256"/>
      <c r="G103" s="275"/>
      <c r="H103" s="276"/>
      <c r="I103" s="275"/>
      <c r="J103" s="276"/>
      <c r="K103" s="240"/>
      <c r="L103" s="276"/>
    </row>
    <row r="104" spans="1:12" ht="15" customHeight="1" thickBot="1" x14ac:dyDescent="0.25">
      <c r="A104" s="251">
        <v>91</v>
      </c>
      <c r="B104" s="306" t="s">
        <v>286</v>
      </c>
      <c r="C104" s="435">
        <f t="shared" si="10"/>
        <v>30</v>
      </c>
      <c r="D104" s="35"/>
      <c r="E104" s="186">
        <v>30</v>
      </c>
      <c r="F104" s="256"/>
      <c r="G104" s="275"/>
      <c r="H104" s="276"/>
      <c r="I104" s="275"/>
      <c r="J104" s="276"/>
      <c r="K104" s="240"/>
      <c r="L104" s="276"/>
    </row>
    <row r="105" spans="1:12" ht="15" customHeight="1" thickBot="1" x14ac:dyDescent="0.25">
      <c r="A105" s="239">
        <v>92</v>
      </c>
      <c r="B105" s="306" t="s">
        <v>287</v>
      </c>
      <c r="C105" s="435">
        <f t="shared" si="10"/>
        <v>3</v>
      </c>
      <c r="D105" s="35"/>
      <c r="E105" s="186">
        <v>3</v>
      </c>
      <c r="F105" s="256"/>
      <c r="G105" s="275"/>
      <c r="H105" s="276"/>
      <c r="I105" s="275"/>
      <c r="J105" s="276"/>
      <c r="K105" s="240"/>
      <c r="L105" s="276"/>
    </row>
    <row r="106" spans="1:12" s="729" customFormat="1" ht="15" customHeight="1" thickBot="1" x14ac:dyDescent="0.25">
      <c r="A106" s="251">
        <v>93</v>
      </c>
      <c r="B106" s="347" t="s">
        <v>321</v>
      </c>
      <c r="C106" s="435">
        <f t="shared" si="10"/>
        <v>6</v>
      </c>
      <c r="D106" s="242"/>
      <c r="E106" s="186">
        <v>6</v>
      </c>
      <c r="F106" s="256"/>
      <c r="G106" s="275"/>
      <c r="H106" s="276"/>
      <c r="I106" s="275"/>
      <c r="J106" s="276"/>
      <c r="K106" s="240"/>
      <c r="L106" s="276"/>
    </row>
    <row r="107" spans="1:12" s="729" customFormat="1" ht="15" customHeight="1" thickBot="1" x14ac:dyDescent="0.25">
      <c r="A107" s="239">
        <v>94</v>
      </c>
      <c r="B107" s="339" t="s">
        <v>238</v>
      </c>
      <c r="C107" s="435">
        <f t="shared" si="10"/>
        <v>17</v>
      </c>
      <c r="D107" s="242"/>
      <c r="E107" s="186">
        <v>17</v>
      </c>
      <c r="F107" s="256"/>
      <c r="G107" s="275"/>
      <c r="H107" s="276"/>
      <c r="I107" s="275"/>
      <c r="J107" s="276"/>
      <c r="K107" s="240"/>
      <c r="L107" s="276"/>
    </row>
    <row r="108" spans="1:12" s="729" customFormat="1" ht="15" customHeight="1" thickBot="1" x14ac:dyDescent="0.25">
      <c r="A108" s="251">
        <v>95</v>
      </c>
      <c r="B108" s="339" t="s">
        <v>235</v>
      </c>
      <c r="C108" s="435">
        <f t="shared" si="10"/>
        <v>2</v>
      </c>
      <c r="D108" s="242"/>
      <c r="E108" s="186">
        <v>2</v>
      </c>
      <c r="F108" s="256"/>
      <c r="G108" s="275"/>
      <c r="H108" s="276"/>
      <c r="I108" s="275"/>
      <c r="J108" s="276"/>
      <c r="K108" s="240"/>
      <c r="L108" s="276"/>
    </row>
    <row r="109" spans="1:12" s="729" customFormat="1" ht="15" customHeight="1" thickBot="1" x14ac:dyDescent="0.25">
      <c r="A109" s="239">
        <v>96</v>
      </c>
      <c r="B109" s="512" t="s">
        <v>263</v>
      </c>
      <c r="C109" s="435">
        <f t="shared" si="10"/>
        <v>29</v>
      </c>
      <c r="D109" s="242"/>
      <c r="E109" s="376">
        <v>29</v>
      </c>
      <c r="F109" s="256"/>
      <c r="G109" s="275"/>
      <c r="H109" s="276"/>
      <c r="I109" s="275"/>
      <c r="J109" s="276"/>
      <c r="K109" s="240"/>
      <c r="L109" s="276"/>
    </row>
    <row r="110" spans="1:12" ht="15" customHeight="1" thickBot="1" x14ac:dyDescent="0.25">
      <c r="A110" s="251">
        <v>97</v>
      </c>
      <c r="B110" s="337" t="s">
        <v>320</v>
      </c>
      <c r="C110" s="32">
        <f t="shared" si="10"/>
        <v>348.6</v>
      </c>
      <c r="D110" s="437"/>
      <c r="E110" s="188">
        <f>SUM(E111:E121)-E114-E115</f>
        <v>348.6</v>
      </c>
      <c r="F110" s="256"/>
      <c r="G110" s="275"/>
      <c r="H110" s="276"/>
      <c r="I110" s="275"/>
      <c r="J110" s="276"/>
      <c r="K110" s="240"/>
      <c r="L110" s="276"/>
    </row>
    <row r="111" spans="1:12" ht="15" customHeight="1" thickBot="1" x14ac:dyDescent="0.25">
      <c r="A111" s="239">
        <v>98</v>
      </c>
      <c r="B111" s="346" t="s">
        <v>76</v>
      </c>
      <c r="C111" s="435">
        <f t="shared" si="10"/>
        <v>16</v>
      </c>
      <c r="D111" s="437"/>
      <c r="E111" s="186">
        <v>16</v>
      </c>
      <c r="F111" s="242"/>
      <c r="G111" s="241"/>
      <c r="H111" s="242"/>
      <c r="I111" s="241"/>
      <c r="J111" s="242"/>
      <c r="K111" s="235"/>
      <c r="L111" s="242"/>
    </row>
    <row r="112" spans="1:12" ht="15" customHeight="1" thickBot="1" x14ac:dyDescent="0.25">
      <c r="A112" s="251">
        <v>99</v>
      </c>
      <c r="B112" s="346" t="s">
        <v>322</v>
      </c>
      <c r="C112" s="435">
        <f t="shared" si="10"/>
        <v>65</v>
      </c>
      <c r="D112" s="437"/>
      <c r="E112" s="186">
        <v>65</v>
      </c>
      <c r="F112" s="242"/>
      <c r="G112" s="241"/>
      <c r="H112" s="242"/>
      <c r="I112" s="241"/>
      <c r="J112" s="242"/>
      <c r="K112" s="235"/>
      <c r="L112" s="242"/>
    </row>
    <row r="113" spans="1:12" ht="15" customHeight="1" thickBot="1" x14ac:dyDescent="0.25">
      <c r="A113" s="239">
        <v>100</v>
      </c>
      <c r="B113" s="332" t="s">
        <v>77</v>
      </c>
      <c r="C113" s="435">
        <f t="shared" si="10"/>
        <v>41</v>
      </c>
      <c r="D113" s="437"/>
      <c r="E113" s="186">
        <v>41</v>
      </c>
      <c r="F113" s="242"/>
      <c r="G113" s="241"/>
      <c r="H113" s="242"/>
      <c r="I113" s="241"/>
      <c r="J113" s="242"/>
      <c r="K113" s="235"/>
      <c r="L113" s="242"/>
    </row>
    <row r="114" spans="1:12" s="509" customFormat="1" ht="15" customHeight="1" thickBot="1" x14ac:dyDescent="0.25">
      <c r="A114" s="251">
        <v>101</v>
      </c>
      <c r="B114" s="516" t="s">
        <v>388</v>
      </c>
      <c r="C114" s="435">
        <f t="shared" si="10"/>
        <v>5</v>
      </c>
      <c r="D114" s="437"/>
      <c r="E114" s="376">
        <v>5</v>
      </c>
      <c r="F114" s="242"/>
      <c r="G114" s="241"/>
      <c r="H114" s="242"/>
      <c r="I114" s="241"/>
      <c r="J114" s="242"/>
      <c r="K114" s="235"/>
      <c r="L114" s="242"/>
    </row>
    <row r="115" spans="1:12" s="509" customFormat="1" ht="15" customHeight="1" thickBot="1" x14ac:dyDescent="0.25">
      <c r="A115" s="239">
        <v>102</v>
      </c>
      <c r="B115" s="516" t="s">
        <v>389</v>
      </c>
      <c r="C115" s="435">
        <f t="shared" si="10"/>
        <v>20</v>
      </c>
      <c r="D115" s="437"/>
      <c r="E115" s="376">
        <v>20</v>
      </c>
      <c r="F115" s="242"/>
      <c r="G115" s="241"/>
      <c r="H115" s="242"/>
      <c r="I115" s="241"/>
      <c r="J115" s="242"/>
      <c r="K115" s="235"/>
      <c r="L115" s="242"/>
    </row>
    <row r="116" spans="1:12" ht="15" customHeight="1" thickBot="1" x14ac:dyDescent="0.25">
      <c r="A116" s="251">
        <v>103</v>
      </c>
      <c r="B116" s="339" t="s">
        <v>323</v>
      </c>
      <c r="C116" s="439">
        <f t="shared" si="10"/>
        <v>45</v>
      </c>
      <c r="D116" s="349"/>
      <c r="E116" s="141">
        <v>45</v>
      </c>
      <c r="F116" s="242"/>
      <c r="G116" s="241"/>
      <c r="H116" s="242"/>
      <c r="I116" s="241"/>
      <c r="J116" s="242"/>
      <c r="K116" s="235"/>
      <c r="L116" s="242"/>
    </row>
    <row r="117" spans="1:12" ht="15" customHeight="1" thickBot="1" x14ac:dyDescent="0.25">
      <c r="A117" s="239">
        <v>104</v>
      </c>
      <c r="B117" s="339" t="s">
        <v>326</v>
      </c>
      <c r="C117" s="439">
        <f t="shared" si="10"/>
        <v>9</v>
      </c>
      <c r="D117" s="349"/>
      <c r="E117" s="141">
        <v>9</v>
      </c>
      <c r="F117" s="242"/>
      <c r="G117" s="241"/>
      <c r="H117" s="242"/>
      <c r="I117" s="241"/>
      <c r="J117" s="242"/>
      <c r="K117" s="235"/>
      <c r="L117" s="242"/>
    </row>
    <row r="118" spans="1:12" ht="15" customHeight="1" thickBot="1" x14ac:dyDescent="0.25">
      <c r="A118" s="251">
        <v>105</v>
      </c>
      <c r="B118" s="339" t="s">
        <v>324</v>
      </c>
      <c r="C118" s="439">
        <f t="shared" si="10"/>
        <v>10</v>
      </c>
      <c r="D118" s="349"/>
      <c r="E118" s="141">
        <v>10</v>
      </c>
      <c r="F118" s="242"/>
      <c r="G118" s="241"/>
      <c r="H118" s="242"/>
      <c r="I118" s="241"/>
      <c r="J118" s="242"/>
      <c r="K118" s="235"/>
      <c r="L118" s="242"/>
    </row>
    <row r="119" spans="1:12" ht="15" customHeight="1" thickBot="1" x14ac:dyDescent="0.25">
      <c r="A119" s="239">
        <v>106</v>
      </c>
      <c r="B119" s="339" t="s">
        <v>325</v>
      </c>
      <c r="C119" s="439">
        <f t="shared" si="10"/>
        <v>11</v>
      </c>
      <c r="D119" s="349"/>
      <c r="E119" s="141">
        <v>11</v>
      </c>
      <c r="F119" s="242"/>
      <c r="G119" s="241"/>
      <c r="H119" s="242"/>
      <c r="I119" s="241"/>
      <c r="J119" s="242"/>
      <c r="K119" s="235"/>
      <c r="L119" s="242"/>
    </row>
    <row r="120" spans="1:12" s="509" customFormat="1" ht="15" customHeight="1" thickBot="1" x14ac:dyDescent="0.25">
      <c r="A120" s="251">
        <v>107</v>
      </c>
      <c r="B120" s="516" t="s">
        <v>519</v>
      </c>
      <c r="C120" s="439">
        <f t="shared" si="10"/>
        <v>86.6</v>
      </c>
      <c r="D120" s="349"/>
      <c r="E120" s="372">
        <v>86.6</v>
      </c>
      <c r="F120" s="242"/>
      <c r="G120" s="241"/>
      <c r="H120" s="242"/>
      <c r="I120" s="241"/>
      <c r="J120" s="242"/>
      <c r="K120" s="235"/>
      <c r="L120" s="242"/>
    </row>
    <row r="121" spans="1:12" s="509" customFormat="1" ht="15" customHeight="1" thickBot="1" x14ac:dyDescent="0.25">
      <c r="A121" s="239">
        <v>108</v>
      </c>
      <c r="B121" s="516" t="s">
        <v>703</v>
      </c>
      <c r="C121" s="439">
        <f t="shared" si="10"/>
        <v>65</v>
      </c>
      <c r="D121" s="349"/>
      <c r="E121" s="372">
        <v>65</v>
      </c>
      <c r="F121" s="242"/>
      <c r="G121" s="241"/>
      <c r="H121" s="242"/>
      <c r="I121" s="241"/>
      <c r="J121" s="242"/>
      <c r="K121" s="235"/>
      <c r="L121" s="242"/>
    </row>
    <row r="122" spans="1:12" ht="15" customHeight="1" thickBot="1" x14ac:dyDescent="0.25">
      <c r="A122" s="251">
        <v>109</v>
      </c>
      <c r="B122" s="307" t="s">
        <v>4</v>
      </c>
      <c r="C122" s="244">
        <f t="shared" si="10"/>
        <v>635.11899999999991</v>
      </c>
      <c r="D122" s="261">
        <f>F122+H122+J122+L122</f>
        <v>517.82299999999998</v>
      </c>
      <c r="E122" s="244">
        <v>589.31899999999996</v>
      </c>
      <c r="F122" s="261">
        <v>510.089</v>
      </c>
      <c r="G122" s="241"/>
      <c r="H122" s="242"/>
      <c r="I122" s="241"/>
      <c r="J122" s="242"/>
      <c r="K122" s="234">
        <v>45.8</v>
      </c>
      <c r="L122" s="261">
        <v>7.734</v>
      </c>
    </row>
    <row r="123" spans="1:12" ht="15" customHeight="1" thickBot="1" x14ac:dyDescent="0.25">
      <c r="A123" s="239">
        <v>110</v>
      </c>
      <c r="B123" s="307" t="s">
        <v>5</v>
      </c>
      <c r="C123" s="244">
        <f t="shared" si="10"/>
        <v>710.98900000000003</v>
      </c>
      <c r="D123" s="261">
        <f>F123+H123+J123+L123</f>
        <v>538.48500000000001</v>
      </c>
      <c r="E123" s="244">
        <v>656.98900000000003</v>
      </c>
      <c r="F123" s="261">
        <v>538.48500000000001</v>
      </c>
      <c r="G123" s="241"/>
      <c r="H123" s="242"/>
      <c r="I123" s="241"/>
      <c r="J123" s="242"/>
      <c r="K123" s="234">
        <v>54</v>
      </c>
      <c r="L123" s="261"/>
    </row>
    <row r="124" spans="1:12" ht="15" customHeight="1" thickBot="1" x14ac:dyDescent="0.25">
      <c r="A124" s="251">
        <v>111</v>
      </c>
      <c r="B124" s="307" t="s">
        <v>357</v>
      </c>
      <c r="C124" s="244">
        <f t="shared" si="10"/>
        <v>979.39499999999998</v>
      </c>
      <c r="D124" s="261">
        <f>F124+H124+J124+L124</f>
        <v>824.68600000000004</v>
      </c>
      <c r="E124" s="244">
        <v>941.495</v>
      </c>
      <c r="F124" s="261">
        <v>824.68600000000004</v>
      </c>
      <c r="G124" s="244">
        <v>34.1</v>
      </c>
      <c r="H124" s="242"/>
      <c r="I124" s="241"/>
      <c r="J124" s="242"/>
      <c r="K124" s="234">
        <v>3.8</v>
      </c>
      <c r="L124" s="261"/>
    </row>
    <row r="125" spans="1:12" ht="15" customHeight="1" thickBot="1" x14ac:dyDescent="0.25">
      <c r="A125" s="239">
        <v>112</v>
      </c>
      <c r="B125" s="307" t="s">
        <v>6</v>
      </c>
      <c r="C125" s="244">
        <f t="shared" si="10"/>
        <v>12</v>
      </c>
      <c r="D125" s="261"/>
      <c r="E125" s="244">
        <v>12</v>
      </c>
      <c r="F125" s="261"/>
      <c r="G125" s="241"/>
      <c r="H125" s="242"/>
      <c r="I125" s="244"/>
      <c r="J125" s="261"/>
      <c r="K125" s="234"/>
      <c r="L125" s="261"/>
    </row>
    <row r="126" spans="1:12" ht="15" customHeight="1" thickBot="1" x14ac:dyDescent="0.25">
      <c r="A126" s="251">
        <v>113</v>
      </c>
      <c r="B126" s="308" t="s">
        <v>242</v>
      </c>
      <c r="C126" s="244">
        <f t="shared" si="10"/>
        <v>393.57600000000002</v>
      </c>
      <c r="D126" s="261">
        <f t="shared" ref="D126:D127" si="12">F126+H126+J126+L126</f>
        <v>227.77799999999999</v>
      </c>
      <c r="E126" s="244">
        <v>293.57600000000002</v>
      </c>
      <c r="F126" s="261">
        <v>227.77799999999999</v>
      </c>
      <c r="G126" s="241"/>
      <c r="H126" s="242"/>
      <c r="I126" s="241"/>
      <c r="J126" s="242"/>
      <c r="K126" s="234">
        <v>100</v>
      </c>
      <c r="L126" s="261"/>
    </row>
    <row r="127" spans="1:12" s="729" customFormat="1" ht="15" customHeight="1" thickBot="1" x14ac:dyDescent="0.25">
      <c r="A127" s="239">
        <v>114</v>
      </c>
      <c r="B127" s="420" t="s">
        <v>312</v>
      </c>
      <c r="C127" s="244">
        <f t="shared" si="10"/>
        <v>79.66</v>
      </c>
      <c r="D127" s="261">
        <f t="shared" si="12"/>
        <v>76.007999999999996</v>
      </c>
      <c r="E127" s="244">
        <v>79.66</v>
      </c>
      <c r="F127" s="261">
        <v>76.007999999999996</v>
      </c>
      <c r="G127" s="241"/>
      <c r="H127" s="242"/>
      <c r="I127" s="241"/>
      <c r="J127" s="242"/>
      <c r="K127" s="234"/>
      <c r="L127" s="261"/>
    </row>
    <row r="128" spans="1:12" ht="15" customHeight="1" thickBot="1" x14ac:dyDescent="0.25">
      <c r="A128" s="251">
        <v>115</v>
      </c>
      <c r="B128" s="307" t="s">
        <v>8</v>
      </c>
      <c r="C128" s="244">
        <f t="shared" si="10"/>
        <v>19.521999999999998</v>
      </c>
      <c r="D128" s="261"/>
      <c r="E128" s="244">
        <v>19.521999999999998</v>
      </c>
      <c r="F128" s="261"/>
      <c r="G128" s="241"/>
      <c r="H128" s="242"/>
      <c r="I128" s="241"/>
      <c r="J128" s="242"/>
      <c r="K128" s="234"/>
      <c r="L128" s="261"/>
    </row>
    <row r="129" spans="1:12" ht="15" customHeight="1" thickBot="1" x14ac:dyDescent="0.25">
      <c r="A129" s="239">
        <v>116</v>
      </c>
      <c r="B129" s="307" t="s">
        <v>9</v>
      </c>
      <c r="C129" s="244">
        <f t="shared" si="10"/>
        <v>3.7440000000000002</v>
      </c>
      <c r="D129" s="261"/>
      <c r="E129" s="244">
        <v>3.7440000000000002</v>
      </c>
      <c r="F129" s="261"/>
      <c r="G129" s="241"/>
      <c r="H129" s="242"/>
      <c r="I129" s="241"/>
      <c r="J129" s="242"/>
      <c r="K129" s="234"/>
      <c r="L129" s="262"/>
    </row>
    <row r="130" spans="1:12" ht="15" customHeight="1" thickBot="1" x14ac:dyDescent="0.25">
      <c r="A130" s="251">
        <v>117</v>
      </c>
      <c r="B130" s="307" t="s">
        <v>10</v>
      </c>
      <c r="C130" s="244">
        <f t="shared" si="10"/>
        <v>12.726000000000001</v>
      </c>
      <c r="D130" s="261"/>
      <c r="E130" s="244">
        <v>12.726000000000001</v>
      </c>
      <c r="F130" s="261"/>
      <c r="G130" s="241"/>
      <c r="H130" s="242"/>
      <c r="I130" s="241"/>
      <c r="J130" s="242"/>
      <c r="K130" s="234"/>
      <c r="L130" s="262"/>
    </row>
    <row r="131" spans="1:12" ht="15" customHeight="1" thickBot="1" x14ac:dyDescent="0.25">
      <c r="A131" s="239">
        <v>118</v>
      </c>
      <c r="B131" s="307" t="s">
        <v>11</v>
      </c>
      <c r="C131" s="244">
        <f t="shared" si="10"/>
        <v>1.46</v>
      </c>
      <c r="D131" s="261"/>
      <c r="E131" s="244">
        <v>1.46</v>
      </c>
      <c r="F131" s="261"/>
      <c r="G131" s="241"/>
      <c r="H131" s="242"/>
      <c r="I131" s="241"/>
      <c r="J131" s="242"/>
      <c r="K131" s="234"/>
      <c r="L131" s="262"/>
    </row>
    <row r="132" spans="1:12" ht="15" customHeight="1" thickBot="1" x14ac:dyDescent="0.25">
      <c r="A132" s="251">
        <v>119</v>
      </c>
      <c r="B132" s="307" t="s">
        <v>13</v>
      </c>
      <c r="C132" s="244">
        <f t="shared" si="10"/>
        <v>12.025</v>
      </c>
      <c r="D132" s="261"/>
      <c r="E132" s="244">
        <v>12.025</v>
      </c>
      <c r="F132" s="261"/>
      <c r="G132" s="241"/>
      <c r="H132" s="242"/>
      <c r="I132" s="241"/>
      <c r="J132" s="242"/>
      <c r="K132" s="234"/>
      <c r="L132" s="261"/>
    </row>
    <row r="133" spans="1:12" ht="15" customHeight="1" thickBot="1" x14ac:dyDescent="0.25">
      <c r="A133" s="239">
        <v>120</v>
      </c>
      <c r="B133" s="307" t="s">
        <v>14</v>
      </c>
      <c r="C133" s="244">
        <f t="shared" si="10"/>
        <v>13.986000000000001</v>
      </c>
      <c r="D133" s="261"/>
      <c r="E133" s="244">
        <v>13.986000000000001</v>
      </c>
      <c r="F133" s="261"/>
      <c r="G133" s="241"/>
      <c r="H133" s="242"/>
      <c r="I133" s="241"/>
      <c r="J133" s="242"/>
      <c r="K133" s="234"/>
      <c r="L133" s="262"/>
    </row>
    <row r="134" spans="1:12" ht="15" customHeight="1" thickBot="1" x14ac:dyDescent="0.25">
      <c r="A134" s="251">
        <v>121</v>
      </c>
      <c r="B134" s="307" t="s">
        <v>34</v>
      </c>
      <c r="C134" s="244">
        <f t="shared" si="10"/>
        <v>9.8620000000000001</v>
      </c>
      <c r="D134" s="261"/>
      <c r="E134" s="244">
        <v>9.8620000000000001</v>
      </c>
      <c r="F134" s="261"/>
      <c r="G134" s="241"/>
      <c r="H134" s="242"/>
      <c r="I134" s="241"/>
      <c r="J134" s="242"/>
      <c r="K134" s="234"/>
      <c r="L134" s="262"/>
    </row>
    <row r="135" spans="1:12" ht="15" customHeight="1" thickBot="1" x14ac:dyDescent="0.25">
      <c r="A135" s="239">
        <v>122</v>
      </c>
      <c r="B135" s="307" t="s">
        <v>122</v>
      </c>
      <c r="C135" s="244">
        <f t="shared" ref="C135:C169" si="13">E135+G135+I135+K135</f>
        <v>86.316999999999993</v>
      </c>
      <c r="D135" s="261">
        <f>F135+H135+J135+L135</f>
        <v>73.299000000000007</v>
      </c>
      <c r="E135" s="244">
        <v>83.316999999999993</v>
      </c>
      <c r="F135" s="261">
        <v>73.299000000000007</v>
      </c>
      <c r="G135" s="241"/>
      <c r="H135" s="242"/>
      <c r="I135" s="241"/>
      <c r="J135" s="242"/>
      <c r="K135" s="234">
        <v>3</v>
      </c>
      <c r="L135" s="262"/>
    </row>
    <row r="136" spans="1:12" ht="15" customHeight="1" thickBot="1" x14ac:dyDescent="0.25">
      <c r="A136" s="251">
        <v>123</v>
      </c>
      <c r="B136" s="309" t="s">
        <v>288</v>
      </c>
      <c r="C136" s="266">
        <f t="shared" si="13"/>
        <v>95.055000000000007</v>
      </c>
      <c r="D136" s="277">
        <f>F136+H136+J136+L136</f>
        <v>82.643000000000001</v>
      </c>
      <c r="E136" s="266">
        <v>95.055000000000007</v>
      </c>
      <c r="F136" s="277">
        <v>82.643000000000001</v>
      </c>
      <c r="G136" s="249"/>
      <c r="H136" s="246"/>
      <c r="I136" s="249"/>
      <c r="J136" s="246"/>
      <c r="K136" s="236"/>
      <c r="L136" s="277"/>
    </row>
    <row r="137" spans="1:12" ht="15" customHeight="1" thickBot="1" x14ac:dyDescent="0.25">
      <c r="A137" s="239">
        <v>124</v>
      </c>
      <c r="B137" s="513" t="s">
        <v>188</v>
      </c>
      <c r="C137" s="673">
        <f t="shared" si="13"/>
        <v>7908.7187700000022</v>
      </c>
      <c r="D137" s="280">
        <f>F137+H137+J137+L137</f>
        <v>2716.4209999999998</v>
      </c>
      <c r="E137" s="533">
        <f>E138+SUM(E158:E170)+E172+E176+E178</f>
        <v>4501.3210000000008</v>
      </c>
      <c r="F137" s="408">
        <f>F138+F158+F159+F168+F172+F178</f>
        <v>1505.97</v>
      </c>
      <c r="G137" s="660">
        <f>G138+SUM(G158:G170)+G172+G176+G178</f>
        <v>2927.3377700000005</v>
      </c>
      <c r="H137" s="408">
        <f>H138+SUM(H158:H170)+H172+H176+H178</f>
        <v>876.29099999999994</v>
      </c>
      <c r="I137" s="514"/>
      <c r="J137" s="515"/>
      <c r="K137" s="533">
        <f>K138+SUM(K158:K170)+K172+K176+K178</f>
        <v>480.06</v>
      </c>
      <c r="L137" s="408">
        <f>L138+SUM(L158:L170)+L172+L176+L178</f>
        <v>334.15999999999997</v>
      </c>
    </row>
    <row r="138" spans="1:12" ht="15" customHeight="1" thickBot="1" x14ac:dyDescent="0.25">
      <c r="A138" s="251">
        <v>125</v>
      </c>
      <c r="B138" s="517" t="s">
        <v>330</v>
      </c>
      <c r="C138" s="674">
        <f>E138+G138+I138+K138</f>
        <v>4060.3617700000004</v>
      </c>
      <c r="D138" s="519"/>
      <c r="E138" s="520">
        <f>SUM(E139:E157)</f>
        <v>2722.4549999999999</v>
      </c>
      <c r="F138" s="519"/>
      <c r="G138" s="672">
        <f>SUM(G139:G157)</f>
        <v>1337.9067700000003</v>
      </c>
      <c r="H138" s="342"/>
      <c r="I138" s="518"/>
      <c r="J138" s="519"/>
      <c r="K138" s="518"/>
      <c r="L138" s="519"/>
    </row>
    <row r="139" spans="1:12" ht="15" customHeight="1" thickBot="1" x14ac:dyDescent="0.25">
      <c r="A139" s="239">
        <v>126</v>
      </c>
      <c r="B139" s="340" t="s">
        <v>67</v>
      </c>
      <c r="C139" s="452">
        <f t="shared" si="13"/>
        <v>2050</v>
      </c>
      <c r="D139" s="256"/>
      <c r="E139" s="452">
        <v>2050</v>
      </c>
      <c r="F139" s="256"/>
      <c r="G139" s="455"/>
      <c r="H139" s="456"/>
      <c r="I139" s="275"/>
      <c r="J139" s="276"/>
      <c r="K139" s="240"/>
      <c r="L139" s="276"/>
    </row>
    <row r="140" spans="1:12" ht="15" customHeight="1" thickBot="1" x14ac:dyDescent="0.25">
      <c r="A140" s="251">
        <v>127</v>
      </c>
      <c r="B140" s="306" t="s">
        <v>68</v>
      </c>
      <c r="C140" s="241">
        <f t="shared" si="13"/>
        <v>30</v>
      </c>
      <c r="D140" s="261"/>
      <c r="E140" s="241">
        <v>30</v>
      </c>
      <c r="F140" s="242"/>
      <c r="G140" s="275"/>
      <c r="H140" s="276"/>
      <c r="I140" s="241"/>
      <c r="J140" s="242"/>
      <c r="K140" s="235"/>
      <c r="L140" s="242"/>
    </row>
    <row r="141" spans="1:12" ht="15" customHeight="1" thickBot="1" x14ac:dyDescent="0.25">
      <c r="A141" s="239">
        <v>128</v>
      </c>
      <c r="B141" s="306" t="s">
        <v>69</v>
      </c>
      <c r="C141" s="241">
        <f t="shared" si="13"/>
        <v>84</v>
      </c>
      <c r="D141" s="261"/>
      <c r="E141" s="241">
        <v>84</v>
      </c>
      <c r="F141" s="242"/>
      <c r="G141" s="241"/>
      <c r="H141" s="242"/>
      <c r="I141" s="241"/>
      <c r="J141" s="242"/>
      <c r="K141" s="235"/>
      <c r="L141" s="242"/>
    </row>
    <row r="142" spans="1:12" ht="15" customHeight="1" thickBot="1" x14ac:dyDescent="0.25">
      <c r="A142" s="251">
        <v>129</v>
      </c>
      <c r="B142" s="306" t="s">
        <v>70</v>
      </c>
      <c r="C142" s="241">
        <f t="shared" si="13"/>
        <v>10</v>
      </c>
      <c r="D142" s="261"/>
      <c r="E142" s="241">
        <v>10</v>
      </c>
      <c r="F142" s="242"/>
      <c r="G142" s="241"/>
      <c r="H142" s="242"/>
      <c r="I142" s="241"/>
      <c r="J142" s="242"/>
      <c r="K142" s="235"/>
      <c r="L142" s="242"/>
    </row>
    <row r="143" spans="1:12" ht="15" customHeight="1" thickBot="1" x14ac:dyDescent="0.25">
      <c r="A143" s="239">
        <v>130</v>
      </c>
      <c r="B143" s="423" t="s">
        <v>289</v>
      </c>
      <c r="C143" s="241">
        <f t="shared" si="13"/>
        <v>144</v>
      </c>
      <c r="D143" s="261"/>
      <c r="E143" s="241">
        <v>144</v>
      </c>
      <c r="F143" s="242"/>
      <c r="G143" s="241"/>
      <c r="H143" s="242"/>
      <c r="I143" s="241"/>
      <c r="J143" s="242"/>
      <c r="K143" s="235"/>
      <c r="L143" s="242"/>
    </row>
    <row r="144" spans="1:12" ht="15" customHeight="1" thickBot="1" x14ac:dyDescent="0.25">
      <c r="A144" s="251">
        <v>131</v>
      </c>
      <c r="B144" s="339" t="s">
        <v>2</v>
      </c>
      <c r="C144" s="241">
        <f t="shared" si="13"/>
        <v>434.6</v>
      </c>
      <c r="D144" s="261"/>
      <c r="E144" s="241"/>
      <c r="F144" s="242"/>
      <c r="G144" s="241">
        <v>434.6</v>
      </c>
      <c r="H144" s="242"/>
      <c r="I144" s="241"/>
      <c r="J144" s="242"/>
      <c r="K144" s="235"/>
      <c r="L144" s="242"/>
    </row>
    <row r="145" spans="1:12" ht="15" customHeight="1" thickBot="1" x14ac:dyDescent="0.25">
      <c r="A145" s="239">
        <v>132</v>
      </c>
      <c r="B145" s="516" t="s">
        <v>277</v>
      </c>
      <c r="C145" s="241">
        <f t="shared" si="13"/>
        <v>5</v>
      </c>
      <c r="D145" s="261"/>
      <c r="E145" s="241">
        <v>5</v>
      </c>
      <c r="F145" s="242"/>
      <c r="G145" s="241"/>
      <c r="H145" s="242"/>
      <c r="I145" s="241"/>
      <c r="J145" s="242"/>
      <c r="K145" s="235"/>
      <c r="L145" s="242"/>
    </row>
    <row r="146" spans="1:12" ht="15" customHeight="1" thickBot="1" x14ac:dyDescent="0.25">
      <c r="A146" s="251">
        <v>133</v>
      </c>
      <c r="B146" s="306" t="s">
        <v>72</v>
      </c>
      <c r="C146" s="241">
        <f t="shared" si="13"/>
        <v>484</v>
      </c>
      <c r="D146" s="261"/>
      <c r="E146" s="241"/>
      <c r="F146" s="242"/>
      <c r="G146" s="241">
        <v>484</v>
      </c>
      <c r="H146" s="242"/>
      <c r="I146" s="241"/>
      <c r="J146" s="242"/>
      <c r="K146" s="235"/>
      <c r="L146" s="242"/>
    </row>
    <row r="147" spans="1:12" ht="15" customHeight="1" thickBot="1" x14ac:dyDescent="0.25">
      <c r="A147" s="239">
        <v>134</v>
      </c>
      <c r="B147" s="306" t="s">
        <v>73</v>
      </c>
      <c r="C147" s="241">
        <f t="shared" si="13"/>
        <v>156.255</v>
      </c>
      <c r="D147" s="261"/>
      <c r="E147" s="241">
        <v>156.255</v>
      </c>
      <c r="F147" s="242"/>
      <c r="G147" s="241"/>
      <c r="H147" s="242"/>
      <c r="I147" s="241"/>
      <c r="J147" s="242"/>
      <c r="K147" s="235"/>
      <c r="L147" s="242"/>
    </row>
    <row r="148" spans="1:12" ht="15" customHeight="1" thickBot="1" x14ac:dyDescent="0.25">
      <c r="A148" s="251">
        <v>135</v>
      </c>
      <c r="B148" s="414" t="s">
        <v>74</v>
      </c>
      <c r="C148" s="241">
        <f t="shared" si="13"/>
        <v>20</v>
      </c>
      <c r="D148" s="261"/>
      <c r="E148" s="241">
        <v>20</v>
      </c>
      <c r="F148" s="242"/>
      <c r="G148" s="241"/>
      <c r="H148" s="242"/>
      <c r="I148" s="241"/>
      <c r="J148" s="242"/>
      <c r="K148" s="235"/>
      <c r="L148" s="242"/>
    </row>
    <row r="149" spans="1:12" ht="15" customHeight="1" thickBot="1" x14ac:dyDescent="0.25">
      <c r="A149" s="239">
        <v>136</v>
      </c>
      <c r="B149" s="346" t="s">
        <v>313</v>
      </c>
      <c r="C149" s="270">
        <f t="shared" si="13"/>
        <v>15</v>
      </c>
      <c r="D149" s="356"/>
      <c r="E149" s="270">
        <v>15</v>
      </c>
      <c r="F149" s="271"/>
      <c r="G149" s="274"/>
      <c r="H149" s="271"/>
      <c r="I149" s="274"/>
      <c r="J149" s="271"/>
      <c r="K149" s="443"/>
      <c r="L149" s="271"/>
    </row>
    <row r="150" spans="1:12" ht="15" customHeight="1" thickBot="1" x14ac:dyDescent="0.25">
      <c r="A150" s="251">
        <v>137</v>
      </c>
      <c r="B150" s="414" t="s">
        <v>754</v>
      </c>
      <c r="C150" s="270">
        <f t="shared" si="13"/>
        <v>10</v>
      </c>
      <c r="D150" s="261"/>
      <c r="E150" s="241">
        <v>10</v>
      </c>
      <c r="F150" s="242"/>
      <c r="G150" s="241"/>
      <c r="H150" s="242"/>
      <c r="I150" s="241"/>
      <c r="J150" s="242"/>
      <c r="K150" s="235"/>
      <c r="L150" s="242"/>
    </row>
    <row r="151" spans="1:12" ht="15" customHeight="1" thickBot="1" x14ac:dyDescent="0.25">
      <c r="A151" s="239">
        <v>138</v>
      </c>
      <c r="B151" s="339" t="s">
        <v>753</v>
      </c>
      <c r="C151" s="270">
        <f t="shared" si="13"/>
        <v>50.2</v>
      </c>
      <c r="D151" s="261"/>
      <c r="E151" s="241">
        <v>50.2</v>
      </c>
      <c r="F151" s="242"/>
      <c r="G151" s="241"/>
      <c r="H151" s="242"/>
      <c r="I151" s="241"/>
      <c r="J151" s="242"/>
      <c r="K151" s="235"/>
      <c r="L151" s="242"/>
    </row>
    <row r="152" spans="1:12" ht="15" customHeight="1" thickBot="1" x14ac:dyDescent="0.25">
      <c r="A152" s="251">
        <v>139</v>
      </c>
      <c r="B152" s="424" t="s">
        <v>240</v>
      </c>
      <c r="C152" s="270">
        <f t="shared" si="13"/>
        <v>7</v>
      </c>
      <c r="D152" s="261"/>
      <c r="E152" s="241">
        <v>7</v>
      </c>
      <c r="F152" s="242"/>
      <c r="G152" s="241"/>
      <c r="H152" s="242"/>
      <c r="I152" s="241"/>
      <c r="J152" s="242"/>
      <c r="K152" s="235"/>
      <c r="L152" s="242"/>
    </row>
    <row r="153" spans="1:12" ht="15" customHeight="1" thickBot="1" x14ac:dyDescent="0.25">
      <c r="A153" s="239">
        <v>140</v>
      </c>
      <c r="B153" s="332" t="s">
        <v>334</v>
      </c>
      <c r="C153" s="270">
        <f t="shared" si="13"/>
        <v>174.8</v>
      </c>
      <c r="D153" s="261"/>
      <c r="E153" s="241">
        <v>41</v>
      </c>
      <c r="F153" s="242"/>
      <c r="G153" s="241">
        <v>133.80000000000001</v>
      </c>
      <c r="H153" s="242"/>
      <c r="I153" s="241"/>
      <c r="J153" s="242"/>
      <c r="K153" s="235"/>
      <c r="L153" s="242"/>
    </row>
    <row r="154" spans="1:12" s="509" customFormat="1" ht="15" customHeight="1" thickBot="1" x14ac:dyDescent="0.25">
      <c r="A154" s="251">
        <v>141</v>
      </c>
      <c r="B154" s="516" t="s">
        <v>385</v>
      </c>
      <c r="C154" s="480">
        <f t="shared" si="13"/>
        <v>100</v>
      </c>
      <c r="D154" s="481"/>
      <c r="E154" s="380">
        <v>100</v>
      </c>
      <c r="F154" s="381"/>
      <c r="G154" s="380"/>
      <c r="H154" s="381"/>
      <c r="I154" s="241"/>
      <c r="J154" s="242"/>
      <c r="K154" s="235"/>
      <c r="L154" s="242"/>
    </row>
    <row r="155" spans="1:12" s="659" customFormat="1" ht="15" customHeight="1" thickBot="1" x14ac:dyDescent="0.25">
      <c r="A155" s="239">
        <v>142</v>
      </c>
      <c r="B155" s="516" t="s">
        <v>715</v>
      </c>
      <c r="C155" s="787">
        <f t="shared" si="13"/>
        <v>23.818770000000001</v>
      </c>
      <c r="D155" s="481"/>
      <c r="E155" s="480"/>
      <c r="F155" s="481"/>
      <c r="G155" s="787">
        <v>23.818770000000001</v>
      </c>
      <c r="H155" s="381"/>
      <c r="I155" s="241"/>
      <c r="J155" s="242"/>
      <c r="K155" s="235"/>
      <c r="L155" s="242"/>
    </row>
    <row r="156" spans="1:12" s="659" customFormat="1" ht="15" customHeight="1" thickBot="1" x14ac:dyDescent="0.25">
      <c r="A156" s="251">
        <v>143</v>
      </c>
      <c r="B156" s="516" t="s">
        <v>716</v>
      </c>
      <c r="C156" s="480">
        <f t="shared" si="13"/>
        <v>50.287999999999997</v>
      </c>
      <c r="D156" s="481"/>
      <c r="E156" s="480"/>
      <c r="F156" s="481"/>
      <c r="G156" s="480">
        <v>50.287999999999997</v>
      </c>
      <c r="H156" s="381"/>
      <c r="I156" s="241"/>
      <c r="J156" s="242"/>
      <c r="K156" s="235"/>
      <c r="L156" s="242"/>
    </row>
    <row r="157" spans="1:12" ht="15" customHeight="1" thickBot="1" x14ac:dyDescent="0.25">
      <c r="A157" s="239">
        <v>144</v>
      </c>
      <c r="B157" s="516" t="s">
        <v>393</v>
      </c>
      <c r="C157" s="480">
        <f t="shared" si="13"/>
        <v>211.4</v>
      </c>
      <c r="D157" s="481"/>
      <c r="E157" s="480"/>
      <c r="F157" s="481"/>
      <c r="G157" s="480">
        <v>211.4</v>
      </c>
      <c r="H157" s="381"/>
      <c r="I157" s="241"/>
      <c r="J157" s="242"/>
      <c r="K157" s="235"/>
      <c r="L157" s="242"/>
    </row>
    <row r="158" spans="1:12" ht="15" customHeight="1" thickBot="1" x14ac:dyDescent="0.25">
      <c r="A158" s="251">
        <v>145</v>
      </c>
      <c r="B158" s="307" t="s">
        <v>33</v>
      </c>
      <c r="C158" s="521">
        <f t="shared" si="13"/>
        <v>1318.7640000000001</v>
      </c>
      <c r="D158" s="261"/>
      <c r="E158" s="244">
        <f>994.775-52.01</f>
        <v>942.76499999999999</v>
      </c>
      <c r="F158" s="261">
        <f>868.753-51.3</f>
        <v>817.45300000000009</v>
      </c>
      <c r="G158" s="244">
        <f>213.989+52.01</f>
        <v>265.99900000000002</v>
      </c>
      <c r="H158" s="261">
        <f>20.307+51.3</f>
        <v>71.606999999999999</v>
      </c>
      <c r="I158" s="244"/>
      <c r="J158" s="261"/>
      <c r="K158" s="234">
        <v>110</v>
      </c>
      <c r="L158" s="261">
        <v>70.977000000000004</v>
      </c>
    </row>
    <row r="159" spans="1:12" ht="15" customHeight="1" thickBot="1" x14ac:dyDescent="0.25">
      <c r="A159" s="239">
        <v>146</v>
      </c>
      <c r="B159" s="420" t="s">
        <v>312</v>
      </c>
      <c r="C159" s="244">
        <f t="shared" si="13"/>
        <v>1386.6000000000001</v>
      </c>
      <c r="D159" s="261">
        <f>F159+H159+J159+L159</f>
        <v>1154.2240000000002</v>
      </c>
      <c r="E159" s="244">
        <f>766.74-40</f>
        <v>726.74</v>
      </c>
      <c r="F159" s="261">
        <f>711.105-39.4</f>
        <v>671.70500000000004</v>
      </c>
      <c r="G159" s="244">
        <f>584.1+40</f>
        <v>624.1</v>
      </c>
      <c r="H159" s="261">
        <f>443.119+39.4</f>
        <v>482.51900000000001</v>
      </c>
      <c r="I159" s="241"/>
      <c r="J159" s="242"/>
      <c r="K159" s="234">
        <v>35.76</v>
      </c>
      <c r="L159" s="261"/>
    </row>
    <row r="160" spans="1:12" ht="15" customHeight="1" thickBot="1" x14ac:dyDescent="0.25">
      <c r="A160" s="251">
        <v>147</v>
      </c>
      <c r="B160" s="307" t="s">
        <v>8</v>
      </c>
      <c r="C160" s="440">
        <f t="shared" si="13"/>
        <v>26.88</v>
      </c>
      <c r="D160" s="14"/>
      <c r="E160" s="42"/>
      <c r="F160" s="14"/>
      <c r="G160" s="188">
        <v>26.88</v>
      </c>
      <c r="H160" s="14"/>
      <c r="I160" s="186"/>
      <c r="J160" s="187"/>
      <c r="K160" s="191"/>
      <c r="L160" s="14"/>
    </row>
    <row r="161" spans="1:12" ht="15" customHeight="1" thickBot="1" x14ac:dyDescent="0.25">
      <c r="A161" s="239">
        <v>148</v>
      </c>
      <c r="B161" s="307" t="s">
        <v>9</v>
      </c>
      <c r="C161" s="244">
        <f t="shared" si="13"/>
        <v>14.112</v>
      </c>
      <c r="D161" s="261"/>
      <c r="E161" s="245"/>
      <c r="F161" s="262"/>
      <c r="G161" s="244">
        <v>14.112</v>
      </c>
      <c r="H161" s="261"/>
      <c r="I161" s="241"/>
      <c r="J161" s="242"/>
      <c r="K161" s="235"/>
      <c r="L161" s="242"/>
    </row>
    <row r="162" spans="1:12" ht="15" customHeight="1" thickBot="1" x14ac:dyDescent="0.25">
      <c r="A162" s="251">
        <v>149</v>
      </c>
      <c r="B162" s="307" t="s">
        <v>10</v>
      </c>
      <c r="C162" s="244">
        <f t="shared" si="13"/>
        <v>14.112</v>
      </c>
      <c r="D162" s="261"/>
      <c r="E162" s="245"/>
      <c r="F162" s="262"/>
      <c r="G162" s="244">
        <v>14.112</v>
      </c>
      <c r="H162" s="261"/>
      <c r="I162" s="241"/>
      <c r="J162" s="242"/>
      <c r="K162" s="235"/>
      <c r="L162" s="242"/>
    </row>
    <row r="163" spans="1:12" ht="15" customHeight="1" thickBot="1" x14ac:dyDescent="0.25">
      <c r="A163" s="239">
        <v>150</v>
      </c>
      <c r="B163" s="307" t="s">
        <v>11</v>
      </c>
      <c r="C163" s="244">
        <f t="shared" si="13"/>
        <v>5.04</v>
      </c>
      <c r="D163" s="261"/>
      <c r="E163" s="245"/>
      <c r="F163" s="262"/>
      <c r="G163" s="244">
        <v>5.04</v>
      </c>
      <c r="H163" s="261"/>
      <c r="I163" s="241"/>
      <c r="J163" s="242"/>
      <c r="K163" s="235"/>
      <c r="L163" s="242"/>
    </row>
    <row r="164" spans="1:12" ht="15" customHeight="1" thickBot="1" x14ac:dyDescent="0.25">
      <c r="A164" s="251">
        <v>151</v>
      </c>
      <c r="B164" s="307" t="s">
        <v>12</v>
      </c>
      <c r="C164" s="244">
        <f t="shared" si="13"/>
        <v>9.0719999999999992</v>
      </c>
      <c r="D164" s="261"/>
      <c r="E164" s="245"/>
      <c r="F164" s="262"/>
      <c r="G164" s="244">
        <v>9.0719999999999992</v>
      </c>
      <c r="H164" s="261"/>
      <c r="I164" s="241"/>
      <c r="J164" s="242"/>
      <c r="K164" s="235"/>
      <c r="L164" s="242"/>
    </row>
    <row r="165" spans="1:12" ht="15" customHeight="1" thickBot="1" x14ac:dyDescent="0.25">
      <c r="A165" s="239">
        <v>152</v>
      </c>
      <c r="B165" s="307" t="s">
        <v>13</v>
      </c>
      <c r="C165" s="244">
        <f t="shared" si="13"/>
        <v>23.52</v>
      </c>
      <c r="D165" s="261"/>
      <c r="E165" s="245"/>
      <c r="F165" s="262"/>
      <c r="G165" s="244">
        <v>23.52</v>
      </c>
      <c r="H165" s="261"/>
      <c r="I165" s="241"/>
      <c r="J165" s="242"/>
      <c r="K165" s="235"/>
      <c r="L165" s="242"/>
    </row>
    <row r="166" spans="1:12" ht="15" customHeight="1" thickBot="1" x14ac:dyDescent="0.25">
      <c r="A166" s="251">
        <v>153</v>
      </c>
      <c r="B166" s="307" t="s">
        <v>14</v>
      </c>
      <c r="C166" s="244">
        <f t="shared" si="13"/>
        <v>21.504000000000001</v>
      </c>
      <c r="D166" s="261"/>
      <c r="E166" s="245"/>
      <c r="F166" s="262"/>
      <c r="G166" s="244">
        <v>21.504000000000001</v>
      </c>
      <c r="H166" s="261"/>
      <c r="I166" s="241"/>
      <c r="J166" s="242"/>
      <c r="K166" s="235"/>
      <c r="L166" s="242"/>
    </row>
    <row r="167" spans="1:12" ht="15" customHeight="1" thickBot="1" x14ac:dyDescent="0.25">
      <c r="A167" s="239">
        <v>154</v>
      </c>
      <c r="B167" s="307" t="s">
        <v>15</v>
      </c>
      <c r="C167" s="244">
        <f t="shared" si="13"/>
        <v>9.0719999999999992</v>
      </c>
      <c r="D167" s="261"/>
      <c r="E167" s="245"/>
      <c r="F167" s="262"/>
      <c r="G167" s="244">
        <v>9.0719999999999992</v>
      </c>
      <c r="H167" s="261"/>
      <c r="I167" s="241"/>
      <c r="J167" s="242"/>
      <c r="K167" s="235"/>
      <c r="L167" s="242"/>
    </row>
    <row r="168" spans="1:12" ht="15" customHeight="1" thickBot="1" x14ac:dyDescent="0.25">
      <c r="A168" s="251">
        <v>155</v>
      </c>
      <c r="B168" s="307" t="s">
        <v>34</v>
      </c>
      <c r="C168" s="244">
        <f t="shared" si="13"/>
        <v>45.136000000000003</v>
      </c>
      <c r="D168" s="261"/>
      <c r="E168" s="244">
        <v>1.456</v>
      </c>
      <c r="F168" s="262"/>
      <c r="G168" s="244">
        <v>43.68</v>
      </c>
      <c r="H168" s="261"/>
      <c r="I168" s="241"/>
      <c r="J168" s="242"/>
      <c r="K168" s="235"/>
      <c r="L168" s="242"/>
    </row>
    <row r="169" spans="1:12" ht="15" customHeight="1" thickBot="1" x14ac:dyDescent="0.25">
      <c r="A169" s="239">
        <v>156</v>
      </c>
      <c r="B169" s="307" t="s">
        <v>17</v>
      </c>
      <c r="C169" s="244">
        <f t="shared" si="13"/>
        <v>97.44</v>
      </c>
      <c r="D169" s="261"/>
      <c r="E169" s="244"/>
      <c r="F169" s="262"/>
      <c r="G169" s="244">
        <v>97.44</v>
      </c>
      <c r="H169" s="261"/>
      <c r="I169" s="241"/>
      <c r="J169" s="242"/>
      <c r="K169" s="235"/>
      <c r="L169" s="242"/>
    </row>
    <row r="170" spans="1:12" ht="15" customHeight="1" thickBot="1" x14ac:dyDescent="0.25">
      <c r="A170" s="251">
        <v>157</v>
      </c>
      <c r="B170" s="307" t="s">
        <v>129</v>
      </c>
      <c r="C170" s="243">
        <f t="shared" ref="C170:D179" si="14">E170+G170+I170+K170</f>
        <v>133.5</v>
      </c>
      <c r="D170" s="538">
        <f t="shared" si="14"/>
        <v>130.66499999999999</v>
      </c>
      <c r="E170" s="245"/>
      <c r="F170" s="262"/>
      <c r="G170" s="243">
        <f>G171</f>
        <v>133.5</v>
      </c>
      <c r="H170" s="538">
        <f>H171</f>
        <v>130.66499999999999</v>
      </c>
      <c r="I170" s="241"/>
      <c r="J170" s="242"/>
      <c r="K170" s="235"/>
      <c r="L170" s="242"/>
    </row>
    <row r="171" spans="1:12" ht="15" customHeight="1" thickBot="1" x14ac:dyDescent="0.25">
      <c r="A171" s="239">
        <v>158</v>
      </c>
      <c r="B171" s="306" t="s">
        <v>290</v>
      </c>
      <c r="C171" s="245">
        <f t="shared" si="14"/>
        <v>133.5</v>
      </c>
      <c r="D171" s="262">
        <f>F171+H171+J171+L171</f>
        <v>130.66499999999999</v>
      </c>
      <c r="E171" s="245"/>
      <c r="F171" s="262"/>
      <c r="G171" s="245">
        <v>133.5</v>
      </c>
      <c r="H171" s="262">
        <v>130.66499999999999</v>
      </c>
      <c r="I171" s="241"/>
      <c r="J171" s="242"/>
      <c r="K171" s="235"/>
      <c r="L171" s="242"/>
    </row>
    <row r="172" spans="1:12" ht="15" customHeight="1" thickBot="1" x14ac:dyDescent="0.25">
      <c r="A172" s="251">
        <v>159</v>
      </c>
      <c r="B172" s="307" t="s">
        <v>280</v>
      </c>
      <c r="C172" s="244">
        <f t="shared" si="14"/>
        <v>86.1</v>
      </c>
      <c r="D172" s="262"/>
      <c r="E172" s="266">
        <f>SUM(E173:E175)</f>
        <v>86.1</v>
      </c>
      <c r="F172" s="261"/>
      <c r="G172" s="245"/>
      <c r="H172" s="262"/>
      <c r="I172" s="241"/>
      <c r="J172" s="242"/>
      <c r="K172" s="235"/>
      <c r="L172" s="242"/>
    </row>
    <row r="173" spans="1:12" ht="15" customHeight="1" thickBot="1" x14ac:dyDescent="0.25">
      <c r="A173" s="239">
        <v>160</v>
      </c>
      <c r="B173" s="306" t="s">
        <v>79</v>
      </c>
      <c r="C173" s="245">
        <f t="shared" si="14"/>
        <v>40</v>
      </c>
      <c r="D173" s="262"/>
      <c r="E173" s="350">
        <v>40</v>
      </c>
      <c r="F173" s="258"/>
      <c r="G173" s="241"/>
      <c r="H173" s="242"/>
      <c r="I173" s="241"/>
      <c r="J173" s="242"/>
      <c r="K173" s="235"/>
      <c r="L173" s="242"/>
    </row>
    <row r="174" spans="1:12" ht="15" customHeight="1" thickBot="1" x14ac:dyDescent="0.25">
      <c r="A174" s="251">
        <v>161</v>
      </c>
      <c r="B174" s="306" t="s">
        <v>81</v>
      </c>
      <c r="C174" s="241">
        <f t="shared" si="14"/>
        <v>0.1</v>
      </c>
      <c r="D174" s="242"/>
      <c r="E174" s="275">
        <v>0.1</v>
      </c>
      <c r="F174" s="242"/>
      <c r="G174" s="241"/>
      <c r="H174" s="242"/>
      <c r="I174" s="241"/>
      <c r="J174" s="242"/>
      <c r="K174" s="235"/>
      <c r="L174" s="242"/>
    </row>
    <row r="175" spans="1:12" ht="15" customHeight="1" thickBot="1" x14ac:dyDescent="0.25">
      <c r="A175" s="239">
        <v>162</v>
      </c>
      <c r="B175" s="425" t="s">
        <v>241</v>
      </c>
      <c r="C175" s="241">
        <f t="shared" si="14"/>
        <v>46</v>
      </c>
      <c r="D175" s="242"/>
      <c r="E175" s="241">
        <v>46</v>
      </c>
      <c r="F175" s="242"/>
      <c r="G175" s="249"/>
      <c r="H175" s="246"/>
      <c r="I175" s="241"/>
      <c r="J175" s="242"/>
      <c r="K175" s="237"/>
      <c r="L175" s="246"/>
    </row>
    <row r="176" spans="1:12" ht="15" customHeight="1" thickBot="1" x14ac:dyDescent="0.25">
      <c r="A176" s="251">
        <v>163</v>
      </c>
      <c r="B176" s="426" t="s">
        <v>283</v>
      </c>
      <c r="C176" s="244">
        <f t="shared" si="14"/>
        <v>10</v>
      </c>
      <c r="D176" s="261"/>
      <c r="E176" s="244"/>
      <c r="F176" s="261"/>
      <c r="G176" s="448">
        <f>G177</f>
        <v>10</v>
      </c>
      <c r="H176" s="409"/>
      <c r="I176" s="241"/>
      <c r="J176" s="242"/>
      <c r="K176" s="444"/>
      <c r="L176" s="409"/>
    </row>
    <row r="177" spans="1:12" ht="15" customHeight="1" thickBot="1" x14ac:dyDescent="0.25">
      <c r="A177" s="239">
        <v>164</v>
      </c>
      <c r="B177" s="340" t="s">
        <v>236</v>
      </c>
      <c r="C177" s="245">
        <f t="shared" si="14"/>
        <v>10</v>
      </c>
      <c r="D177" s="262"/>
      <c r="E177" s="245"/>
      <c r="F177" s="262"/>
      <c r="G177" s="350">
        <v>10</v>
      </c>
      <c r="H177" s="409"/>
      <c r="I177" s="241"/>
      <c r="J177" s="242"/>
      <c r="K177" s="444"/>
      <c r="L177" s="409"/>
    </row>
    <row r="178" spans="1:12" ht="15" customHeight="1" thickBot="1" x14ac:dyDescent="0.25">
      <c r="A178" s="251">
        <v>165</v>
      </c>
      <c r="B178" s="309" t="s">
        <v>7</v>
      </c>
      <c r="C178" s="525">
        <f t="shared" si="14"/>
        <v>647.505</v>
      </c>
      <c r="D178" s="526">
        <f t="shared" si="14"/>
        <v>471.495</v>
      </c>
      <c r="E178" s="266">
        <v>21.805</v>
      </c>
      <c r="F178" s="277">
        <v>16.812000000000001</v>
      </c>
      <c r="G178" s="527">
        <v>291.39999999999998</v>
      </c>
      <c r="H178" s="442">
        <v>191.5</v>
      </c>
      <c r="I178" s="266"/>
      <c r="J178" s="277"/>
      <c r="K178" s="528">
        <v>334.3</v>
      </c>
      <c r="L178" s="442">
        <v>263.18299999999999</v>
      </c>
    </row>
    <row r="179" spans="1:12" ht="15" customHeight="1" thickBot="1" x14ac:dyDescent="0.3">
      <c r="A179" s="239">
        <v>166</v>
      </c>
      <c r="B179" s="524" t="s">
        <v>291</v>
      </c>
      <c r="C179" s="279">
        <f t="shared" si="14"/>
        <v>2791.3469999999998</v>
      </c>
      <c r="D179" s="280"/>
      <c r="E179" s="279">
        <f>E180+E189+SUM(E193:E202)</f>
        <v>1789.847</v>
      </c>
      <c r="F179" s="515"/>
      <c r="G179" s="279">
        <f>G180+G189+SUM(G193:G202)</f>
        <v>998</v>
      </c>
      <c r="H179" s="532"/>
      <c r="I179" s="514"/>
      <c r="J179" s="515"/>
      <c r="K179" s="279">
        <f>K180+K189+SUM(K193:K202)</f>
        <v>3.5</v>
      </c>
      <c r="L179" s="532"/>
    </row>
    <row r="180" spans="1:12" ht="15" customHeight="1" thickBot="1" x14ac:dyDescent="0.25">
      <c r="A180" s="251">
        <v>167</v>
      </c>
      <c r="B180" s="731" t="s">
        <v>283</v>
      </c>
      <c r="C180" s="455">
        <f>SUM(C181:C187)</f>
        <v>2044.2</v>
      </c>
      <c r="D180" s="456"/>
      <c r="E180" s="455">
        <f>SUM(E181:E188)</f>
        <v>1114.21</v>
      </c>
      <c r="F180" s="456"/>
      <c r="G180" s="455">
        <f>G182</f>
        <v>998</v>
      </c>
      <c r="H180" s="529"/>
      <c r="I180" s="530"/>
      <c r="J180" s="531"/>
      <c r="K180" s="530"/>
      <c r="L180" s="531"/>
    </row>
    <row r="181" spans="1:12" ht="15" customHeight="1" thickBot="1" x14ac:dyDescent="0.25">
      <c r="A181" s="239">
        <v>168</v>
      </c>
      <c r="B181" s="732" t="s">
        <v>83</v>
      </c>
      <c r="C181" s="341">
        <f>E181+G181+I181+K181</f>
        <v>500</v>
      </c>
      <c r="D181" s="522"/>
      <c r="E181" s="344">
        <v>500</v>
      </c>
      <c r="F181" s="456"/>
      <c r="G181" s="455"/>
      <c r="H181" s="456"/>
      <c r="I181" s="275"/>
      <c r="J181" s="276"/>
      <c r="K181" s="240"/>
      <c r="L181" s="276"/>
    </row>
    <row r="182" spans="1:12" ht="15" customHeight="1" thickBot="1" x14ac:dyDescent="0.25">
      <c r="A182" s="251">
        <v>169</v>
      </c>
      <c r="B182" s="511" t="s">
        <v>335</v>
      </c>
      <c r="C182" s="350">
        <f>E182+G182+I182+K182</f>
        <v>998</v>
      </c>
      <c r="D182" s="348"/>
      <c r="E182" s="452"/>
      <c r="F182" s="453"/>
      <c r="G182" s="275">
        <v>998</v>
      </c>
      <c r="H182" s="276"/>
      <c r="I182" s="241"/>
      <c r="J182" s="242"/>
      <c r="K182" s="235"/>
      <c r="L182" s="242"/>
    </row>
    <row r="183" spans="1:12" ht="15" customHeight="1" thickBot="1" x14ac:dyDescent="0.25">
      <c r="A183" s="239">
        <v>170</v>
      </c>
      <c r="B183" s="511" t="s">
        <v>311</v>
      </c>
      <c r="C183" s="350">
        <f t="shared" ref="C183:C185" si="15">E183+G183+I183+K183</f>
        <v>35</v>
      </c>
      <c r="D183" s="433"/>
      <c r="E183" s="186">
        <v>35</v>
      </c>
      <c r="F183" s="187"/>
      <c r="G183" s="141"/>
      <c r="H183" s="190"/>
      <c r="I183" s="241"/>
      <c r="J183" s="242"/>
      <c r="K183" s="235"/>
      <c r="L183" s="242"/>
    </row>
    <row r="184" spans="1:12" ht="15" customHeight="1" thickBot="1" x14ac:dyDescent="0.25">
      <c r="A184" s="251">
        <v>171</v>
      </c>
      <c r="B184" s="516" t="s">
        <v>314</v>
      </c>
      <c r="C184" s="350">
        <f t="shared" si="15"/>
        <v>3</v>
      </c>
      <c r="D184" s="348"/>
      <c r="E184" s="350">
        <v>3</v>
      </c>
      <c r="F184" s="348"/>
      <c r="G184" s="457"/>
      <c r="H184" s="268"/>
      <c r="I184" s="241"/>
      <c r="J184" s="242"/>
      <c r="K184" s="235"/>
      <c r="L184" s="242"/>
    </row>
    <row r="185" spans="1:12" ht="15" customHeight="1" thickBot="1" x14ac:dyDescent="0.25">
      <c r="A185" s="239">
        <v>172</v>
      </c>
      <c r="B185" s="733" t="s">
        <v>230</v>
      </c>
      <c r="C185" s="350">
        <f t="shared" si="15"/>
        <v>50</v>
      </c>
      <c r="D185" s="348"/>
      <c r="E185" s="344">
        <v>50</v>
      </c>
      <c r="F185" s="343"/>
      <c r="G185" s="457"/>
      <c r="H185" s="268"/>
      <c r="I185" s="241"/>
      <c r="J185" s="242"/>
      <c r="K185" s="235"/>
      <c r="L185" s="242"/>
    </row>
    <row r="186" spans="1:12" ht="15" customHeight="1" thickBot="1" x14ac:dyDescent="0.25">
      <c r="A186" s="251">
        <v>173</v>
      </c>
      <c r="B186" s="734" t="s">
        <v>84</v>
      </c>
      <c r="C186" s="351">
        <f>E186+G186+I186+K186</f>
        <v>380</v>
      </c>
      <c r="D186" s="352"/>
      <c r="E186" s="275">
        <v>380</v>
      </c>
      <c r="F186" s="242"/>
      <c r="G186" s="457"/>
      <c r="H186" s="258"/>
      <c r="I186" s="241"/>
      <c r="J186" s="242"/>
      <c r="K186" s="235"/>
      <c r="L186" s="242"/>
    </row>
    <row r="187" spans="1:12" ht="15" customHeight="1" thickBot="1" x14ac:dyDescent="0.25">
      <c r="A187" s="239">
        <v>174</v>
      </c>
      <c r="B187" s="734" t="s">
        <v>237</v>
      </c>
      <c r="C187" s="241">
        <f>E187+G187+I187+K187</f>
        <v>78.2</v>
      </c>
      <c r="D187" s="242"/>
      <c r="E187" s="241">
        <v>78.2</v>
      </c>
      <c r="F187" s="258"/>
      <c r="G187" s="275"/>
      <c r="H187" s="258"/>
      <c r="I187" s="241"/>
      <c r="J187" s="258"/>
      <c r="K187" s="235"/>
      <c r="L187" s="258"/>
    </row>
    <row r="188" spans="1:12" s="729" customFormat="1" ht="15" customHeight="1" thickBot="1" x14ac:dyDescent="0.25">
      <c r="A188" s="251">
        <v>175</v>
      </c>
      <c r="B188" s="786" t="s">
        <v>741</v>
      </c>
      <c r="C188" s="245">
        <f>E188+G188+I188+K188</f>
        <v>68.010000000000005</v>
      </c>
      <c r="D188" s="262"/>
      <c r="E188" s="245">
        <v>68.010000000000005</v>
      </c>
      <c r="F188" s="432"/>
      <c r="G188" s="275"/>
      <c r="H188" s="258"/>
      <c r="I188" s="241"/>
      <c r="J188" s="258"/>
      <c r="K188" s="235"/>
      <c r="L188" s="258"/>
    </row>
    <row r="189" spans="1:12" ht="15" customHeight="1" thickBot="1" x14ac:dyDescent="0.25">
      <c r="A189" s="239">
        <v>176</v>
      </c>
      <c r="B189" s="250" t="s">
        <v>328</v>
      </c>
      <c r="C189" s="244">
        <f>E189+G189+I189+K189</f>
        <v>109.5</v>
      </c>
      <c r="D189" s="261"/>
      <c r="E189" s="244">
        <f>SUM(E190:E192)</f>
        <v>109.5</v>
      </c>
      <c r="F189" s="258"/>
      <c r="G189" s="241"/>
      <c r="H189" s="258"/>
      <c r="I189" s="241"/>
      <c r="J189" s="258"/>
      <c r="K189" s="235"/>
      <c r="L189" s="258"/>
    </row>
    <row r="190" spans="1:12" ht="15" customHeight="1" thickBot="1" x14ac:dyDescent="0.25">
      <c r="A190" s="251">
        <v>177</v>
      </c>
      <c r="B190" s="111" t="s">
        <v>269</v>
      </c>
      <c r="C190" s="245">
        <f>E190</f>
        <v>35</v>
      </c>
      <c r="D190" s="262"/>
      <c r="E190" s="245">
        <v>35</v>
      </c>
      <c r="F190" s="242"/>
      <c r="G190" s="241"/>
      <c r="H190" s="242"/>
      <c r="I190" s="241"/>
      <c r="J190" s="242"/>
      <c r="K190" s="235"/>
      <c r="L190" s="242"/>
    </row>
    <row r="191" spans="1:12" ht="15" customHeight="1" thickBot="1" x14ac:dyDescent="0.25">
      <c r="A191" s="239">
        <v>178</v>
      </c>
      <c r="B191" s="163" t="s">
        <v>315</v>
      </c>
      <c r="C191" s="435">
        <f t="shared" ref="C191:C209" si="16">E191+G191+I191+K191</f>
        <v>59.5</v>
      </c>
      <c r="D191" s="35"/>
      <c r="E191" s="22">
        <v>59.5</v>
      </c>
      <c r="F191" s="242"/>
      <c r="G191" s="241"/>
      <c r="H191" s="242"/>
      <c r="I191" s="241"/>
      <c r="J191" s="242"/>
      <c r="K191" s="235"/>
      <c r="L191" s="242"/>
    </row>
    <row r="192" spans="1:12" ht="15" customHeight="1" thickBot="1" x14ac:dyDescent="0.25">
      <c r="A192" s="251">
        <v>179</v>
      </c>
      <c r="B192" s="735" t="s">
        <v>265</v>
      </c>
      <c r="C192" s="241">
        <f t="shared" si="16"/>
        <v>15</v>
      </c>
      <c r="D192" s="242"/>
      <c r="E192" s="241">
        <v>15</v>
      </c>
      <c r="F192" s="242"/>
      <c r="G192" s="241"/>
      <c r="H192" s="242"/>
      <c r="I192" s="241"/>
      <c r="J192" s="242"/>
      <c r="K192" s="235"/>
      <c r="L192" s="242"/>
    </row>
    <row r="193" spans="1:12" ht="15" customHeight="1" thickBot="1" x14ac:dyDescent="0.25">
      <c r="A193" s="239">
        <v>180</v>
      </c>
      <c r="B193" s="250" t="s">
        <v>8</v>
      </c>
      <c r="C193" s="244">
        <f t="shared" si="16"/>
        <v>31.010999999999999</v>
      </c>
      <c r="D193" s="261"/>
      <c r="E193" s="244">
        <v>30.510999999999999</v>
      </c>
      <c r="F193" s="242"/>
      <c r="G193" s="241"/>
      <c r="H193" s="242"/>
      <c r="I193" s="241"/>
      <c r="J193" s="242"/>
      <c r="K193" s="234">
        <v>0.5</v>
      </c>
      <c r="L193" s="242"/>
    </row>
    <row r="194" spans="1:12" ht="15" customHeight="1" thickBot="1" x14ac:dyDescent="0.25">
      <c r="A194" s="251">
        <v>181</v>
      </c>
      <c r="B194" s="250" t="s">
        <v>9</v>
      </c>
      <c r="C194" s="244">
        <f t="shared" si="16"/>
        <v>11.593</v>
      </c>
      <c r="D194" s="261"/>
      <c r="E194" s="244">
        <v>11.593</v>
      </c>
      <c r="F194" s="261"/>
      <c r="G194" s="241"/>
      <c r="H194" s="242"/>
      <c r="I194" s="241"/>
      <c r="J194" s="242"/>
      <c r="K194" s="234"/>
      <c r="L194" s="261"/>
    </row>
    <row r="195" spans="1:12" ht="15" customHeight="1" thickBot="1" x14ac:dyDescent="0.25">
      <c r="A195" s="239">
        <v>182</v>
      </c>
      <c r="B195" s="250" t="s">
        <v>10</v>
      </c>
      <c r="C195" s="244">
        <f t="shared" si="16"/>
        <v>29.484999999999999</v>
      </c>
      <c r="D195" s="261"/>
      <c r="E195" s="244">
        <v>26.484999999999999</v>
      </c>
      <c r="F195" s="261"/>
      <c r="G195" s="241"/>
      <c r="H195" s="242"/>
      <c r="I195" s="241"/>
      <c r="J195" s="242"/>
      <c r="K195" s="234">
        <v>3</v>
      </c>
      <c r="L195" s="261"/>
    </row>
    <row r="196" spans="1:12" ht="15" customHeight="1" thickBot="1" x14ac:dyDescent="0.25">
      <c r="A196" s="251">
        <v>183</v>
      </c>
      <c r="B196" s="250" t="s">
        <v>11</v>
      </c>
      <c r="C196" s="244">
        <f t="shared" si="16"/>
        <v>4.3890000000000002</v>
      </c>
      <c r="D196" s="261"/>
      <c r="E196" s="244">
        <v>4.3890000000000002</v>
      </c>
      <c r="F196" s="261"/>
      <c r="G196" s="241"/>
      <c r="H196" s="242"/>
      <c r="I196" s="241"/>
      <c r="J196" s="242"/>
      <c r="K196" s="234"/>
      <c r="L196" s="261"/>
    </row>
    <row r="197" spans="1:12" ht="15" customHeight="1" thickBot="1" x14ac:dyDescent="0.25">
      <c r="A197" s="239">
        <v>184</v>
      </c>
      <c r="B197" s="250" t="s">
        <v>12</v>
      </c>
      <c r="C197" s="244">
        <f t="shared" si="16"/>
        <v>17.870999999999999</v>
      </c>
      <c r="D197" s="261"/>
      <c r="E197" s="244">
        <v>17.870999999999999</v>
      </c>
      <c r="F197" s="261"/>
      <c r="G197" s="241"/>
      <c r="H197" s="242"/>
      <c r="I197" s="241"/>
      <c r="J197" s="242"/>
      <c r="K197" s="234"/>
      <c r="L197" s="261"/>
    </row>
    <row r="198" spans="1:12" ht="15" customHeight="1" thickBot="1" x14ac:dyDescent="0.25">
      <c r="A198" s="251">
        <v>185</v>
      </c>
      <c r="B198" s="250" t="s">
        <v>13</v>
      </c>
      <c r="C198" s="244">
        <f t="shared" si="16"/>
        <v>40.414000000000001</v>
      </c>
      <c r="D198" s="261"/>
      <c r="E198" s="244">
        <v>40.414000000000001</v>
      </c>
      <c r="F198" s="261"/>
      <c r="G198" s="241"/>
      <c r="H198" s="242"/>
      <c r="I198" s="241"/>
      <c r="J198" s="242"/>
      <c r="K198" s="234"/>
      <c r="L198" s="261"/>
    </row>
    <row r="199" spans="1:12" ht="15" customHeight="1" thickBot="1" x14ac:dyDescent="0.25">
      <c r="A199" s="239">
        <v>186</v>
      </c>
      <c r="B199" s="250" t="s">
        <v>14</v>
      </c>
      <c r="C199" s="244">
        <f t="shared" si="16"/>
        <v>33.618000000000002</v>
      </c>
      <c r="D199" s="261"/>
      <c r="E199" s="244">
        <v>33.618000000000002</v>
      </c>
      <c r="F199" s="261"/>
      <c r="G199" s="241"/>
      <c r="H199" s="242"/>
      <c r="I199" s="241"/>
      <c r="J199" s="242"/>
      <c r="K199" s="234"/>
      <c r="L199" s="261"/>
    </row>
    <row r="200" spans="1:12" ht="15" customHeight="1" thickBot="1" x14ac:dyDescent="0.25">
      <c r="A200" s="251">
        <v>187</v>
      </c>
      <c r="B200" s="250" t="s">
        <v>15</v>
      </c>
      <c r="C200" s="244">
        <f t="shared" si="16"/>
        <v>13.667</v>
      </c>
      <c r="D200" s="261"/>
      <c r="E200" s="244">
        <v>13.667</v>
      </c>
      <c r="F200" s="261"/>
      <c r="G200" s="241"/>
      <c r="H200" s="242"/>
      <c r="I200" s="241"/>
      <c r="J200" s="242"/>
      <c r="K200" s="234"/>
      <c r="L200" s="261"/>
    </row>
    <row r="201" spans="1:12" ht="15" customHeight="1" thickBot="1" x14ac:dyDescent="0.25">
      <c r="A201" s="239">
        <v>188</v>
      </c>
      <c r="B201" s="736" t="s">
        <v>34</v>
      </c>
      <c r="C201" s="244">
        <f t="shared" si="16"/>
        <v>25.033999999999999</v>
      </c>
      <c r="D201" s="261"/>
      <c r="E201" s="244">
        <v>25.033999999999999</v>
      </c>
      <c r="F201" s="261"/>
      <c r="G201" s="241"/>
      <c r="H201" s="242"/>
      <c r="I201" s="241"/>
      <c r="J201" s="242"/>
      <c r="K201" s="234"/>
      <c r="L201" s="261"/>
    </row>
    <row r="202" spans="1:12" ht="15" customHeight="1" thickBot="1" x14ac:dyDescent="0.25">
      <c r="A202" s="251">
        <v>189</v>
      </c>
      <c r="B202" s="737" t="s">
        <v>17</v>
      </c>
      <c r="C202" s="266">
        <f t="shared" si="16"/>
        <v>362.55500000000001</v>
      </c>
      <c r="D202" s="277"/>
      <c r="E202" s="266">
        <v>362.55500000000001</v>
      </c>
      <c r="F202" s="277"/>
      <c r="G202" s="249"/>
      <c r="H202" s="246"/>
      <c r="I202" s="249"/>
      <c r="J202" s="246"/>
      <c r="K202" s="236"/>
      <c r="L202" s="277"/>
    </row>
    <row r="203" spans="1:12" ht="15" customHeight="1" thickBot="1" x14ac:dyDescent="0.3">
      <c r="A203" s="239">
        <v>190</v>
      </c>
      <c r="B203" s="524" t="s">
        <v>292</v>
      </c>
      <c r="C203" s="279">
        <f t="shared" si="16"/>
        <v>2281.8000000000002</v>
      </c>
      <c r="D203" s="280"/>
      <c r="E203" s="279">
        <f>E204+E206+E210+E214</f>
        <v>1258.8</v>
      </c>
      <c r="F203" s="280"/>
      <c r="G203" s="279">
        <f>G204+G206+G210+G214</f>
        <v>1023</v>
      </c>
      <c r="H203" s="515"/>
      <c r="I203" s="514"/>
      <c r="J203" s="515"/>
      <c r="K203" s="230"/>
      <c r="L203" s="280"/>
    </row>
    <row r="204" spans="1:12" ht="15" customHeight="1" thickBot="1" x14ac:dyDescent="0.25">
      <c r="A204" s="251">
        <v>191</v>
      </c>
      <c r="B204" s="427" t="s">
        <v>32</v>
      </c>
      <c r="C204" s="518">
        <f t="shared" si="16"/>
        <v>80</v>
      </c>
      <c r="D204" s="519"/>
      <c r="E204" s="520">
        <f>E205</f>
        <v>80</v>
      </c>
      <c r="F204" s="342"/>
      <c r="G204" s="518"/>
      <c r="H204" s="523"/>
      <c r="I204" s="518"/>
      <c r="J204" s="519"/>
      <c r="K204" s="518"/>
      <c r="L204" s="519"/>
    </row>
    <row r="205" spans="1:12" ht="15" customHeight="1" thickBot="1" x14ac:dyDescent="0.25">
      <c r="A205" s="239">
        <v>192</v>
      </c>
      <c r="B205" s="306" t="s">
        <v>87</v>
      </c>
      <c r="C205" s="452">
        <f t="shared" si="16"/>
        <v>80</v>
      </c>
      <c r="D205" s="453"/>
      <c r="E205" s="452">
        <v>80</v>
      </c>
      <c r="F205" s="276"/>
      <c r="G205" s="257"/>
      <c r="H205" s="269"/>
      <c r="I205" s="275"/>
      <c r="J205" s="276"/>
      <c r="K205" s="240"/>
      <c r="L205" s="276"/>
    </row>
    <row r="206" spans="1:12" ht="15" customHeight="1" thickBot="1" x14ac:dyDescent="0.25">
      <c r="A206" s="251">
        <v>193</v>
      </c>
      <c r="B206" s="307" t="s">
        <v>329</v>
      </c>
      <c r="C206" s="244">
        <f t="shared" si="16"/>
        <v>1093</v>
      </c>
      <c r="D206" s="261"/>
      <c r="E206" s="243">
        <f>SUM(E207:E209)</f>
        <v>70</v>
      </c>
      <c r="F206" s="261"/>
      <c r="G206" s="243">
        <f>SUM(G207:G209)</f>
        <v>1023</v>
      </c>
      <c r="H206" s="246"/>
      <c r="I206" s="241"/>
      <c r="J206" s="242"/>
      <c r="K206" s="235"/>
      <c r="L206" s="242"/>
    </row>
    <row r="207" spans="1:12" ht="15" customHeight="1" thickBot="1" x14ac:dyDescent="0.25">
      <c r="A207" s="239">
        <v>194</v>
      </c>
      <c r="B207" s="306" t="s">
        <v>234</v>
      </c>
      <c r="C207" s="245">
        <f t="shared" si="16"/>
        <v>286</v>
      </c>
      <c r="D207" s="262"/>
      <c r="E207" s="245"/>
      <c r="F207" s="262"/>
      <c r="G207" s="350">
        <v>286</v>
      </c>
      <c r="H207" s="458"/>
      <c r="I207" s="241"/>
      <c r="J207" s="242"/>
      <c r="K207" s="235"/>
      <c r="L207" s="242"/>
    </row>
    <row r="208" spans="1:12" ht="15" customHeight="1" thickBot="1" x14ac:dyDescent="0.25">
      <c r="A208" s="251">
        <v>195</v>
      </c>
      <c r="B208" s="332" t="s">
        <v>336</v>
      </c>
      <c r="C208" s="245">
        <f t="shared" si="16"/>
        <v>737</v>
      </c>
      <c r="D208" s="261"/>
      <c r="E208" s="243"/>
      <c r="F208" s="242"/>
      <c r="G208" s="275">
        <v>737</v>
      </c>
      <c r="H208" s="276"/>
      <c r="I208" s="241"/>
      <c r="J208" s="242"/>
      <c r="K208" s="235"/>
      <c r="L208" s="242"/>
    </row>
    <row r="209" spans="1:12" ht="15" customHeight="1" thickBot="1" x14ac:dyDescent="0.25">
      <c r="A209" s="239">
        <v>196</v>
      </c>
      <c r="B209" s="306" t="s">
        <v>233</v>
      </c>
      <c r="C209" s="245">
        <f t="shared" si="16"/>
        <v>70</v>
      </c>
      <c r="D209" s="35"/>
      <c r="E209" s="22">
        <v>70</v>
      </c>
      <c r="F209" s="35"/>
      <c r="G209" s="22"/>
      <c r="H209" s="35"/>
      <c r="I209" s="241"/>
      <c r="J209" s="242"/>
      <c r="K209" s="235"/>
      <c r="L209" s="242"/>
    </row>
    <row r="210" spans="1:12" ht="15" customHeight="1" thickBot="1" x14ac:dyDescent="0.25">
      <c r="A210" s="251">
        <v>197</v>
      </c>
      <c r="B210" s="307" t="s">
        <v>328</v>
      </c>
      <c r="C210" s="244">
        <f t="shared" ref="C210:C216" si="17">E210+G210+I210+K210</f>
        <v>760</v>
      </c>
      <c r="D210" s="261"/>
      <c r="E210" s="243">
        <f>SUM(E211:E213)</f>
        <v>760</v>
      </c>
      <c r="F210" s="242"/>
      <c r="G210" s="241"/>
      <c r="H210" s="242"/>
      <c r="I210" s="241"/>
      <c r="J210" s="242"/>
      <c r="K210" s="235"/>
      <c r="L210" s="242"/>
    </row>
    <row r="211" spans="1:12" ht="15" customHeight="1" thickBot="1" x14ac:dyDescent="0.25">
      <c r="A211" s="239">
        <v>198</v>
      </c>
      <c r="B211" s="415" t="s">
        <v>231</v>
      </c>
      <c r="C211" s="245">
        <f t="shared" si="17"/>
        <v>10</v>
      </c>
      <c r="D211" s="262"/>
      <c r="E211" s="245">
        <v>10</v>
      </c>
      <c r="F211" s="242"/>
      <c r="G211" s="241"/>
      <c r="H211" s="242"/>
      <c r="I211" s="241"/>
      <c r="J211" s="242"/>
      <c r="K211" s="234"/>
      <c r="L211" s="242"/>
    </row>
    <row r="212" spans="1:12" ht="15" customHeight="1" thickBot="1" x14ac:dyDescent="0.25">
      <c r="A212" s="251">
        <v>199</v>
      </c>
      <c r="B212" s="415" t="s">
        <v>293</v>
      </c>
      <c r="C212" s="245">
        <f t="shared" si="17"/>
        <v>590</v>
      </c>
      <c r="D212" s="267"/>
      <c r="E212" s="454">
        <v>590</v>
      </c>
      <c r="F212" s="246"/>
      <c r="G212" s="249"/>
      <c r="H212" s="246"/>
      <c r="I212" s="249"/>
      <c r="J212" s="246"/>
      <c r="K212" s="237"/>
      <c r="L212" s="246"/>
    </row>
    <row r="213" spans="1:12" ht="15" customHeight="1" thickBot="1" x14ac:dyDescent="0.25">
      <c r="A213" s="239">
        <v>200</v>
      </c>
      <c r="B213" s="428" t="s">
        <v>294</v>
      </c>
      <c r="C213" s="245">
        <f t="shared" si="17"/>
        <v>160</v>
      </c>
      <c r="D213" s="267"/>
      <c r="E213" s="454">
        <v>160</v>
      </c>
      <c r="F213" s="246"/>
      <c r="G213" s="249"/>
      <c r="H213" s="246"/>
      <c r="I213" s="249"/>
      <c r="J213" s="246"/>
      <c r="K213" s="237"/>
      <c r="L213" s="246"/>
    </row>
    <row r="214" spans="1:12" ht="15" customHeight="1" thickBot="1" x14ac:dyDescent="0.25">
      <c r="A214" s="251">
        <v>201</v>
      </c>
      <c r="B214" s="307" t="s">
        <v>280</v>
      </c>
      <c r="C214" s="244">
        <f t="shared" si="17"/>
        <v>348.8</v>
      </c>
      <c r="D214" s="277"/>
      <c r="E214" s="266">
        <f>E215+E216</f>
        <v>348.8</v>
      </c>
      <c r="F214" s="246"/>
      <c r="G214" s="249"/>
      <c r="H214" s="246"/>
      <c r="I214" s="249"/>
      <c r="J214" s="246"/>
      <c r="K214" s="237"/>
      <c r="L214" s="246"/>
    </row>
    <row r="215" spans="1:12" ht="15" customHeight="1" thickBot="1" x14ac:dyDescent="0.25">
      <c r="A215" s="239">
        <v>202</v>
      </c>
      <c r="B215" s="345" t="s">
        <v>295</v>
      </c>
      <c r="C215" s="245">
        <f t="shared" si="17"/>
        <v>250</v>
      </c>
      <c r="D215" s="277"/>
      <c r="E215" s="441">
        <v>250</v>
      </c>
      <c r="F215" s="246"/>
      <c r="G215" s="249"/>
      <c r="H215" s="246"/>
      <c r="I215" s="249"/>
      <c r="J215" s="246"/>
      <c r="K215" s="237"/>
      <c r="L215" s="246"/>
    </row>
    <row r="216" spans="1:12" ht="15" customHeight="1" thickBot="1" x14ac:dyDescent="0.25">
      <c r="A216" s="251">
        <v>203</v>
      </c>
      <c r="B216" s="429" t="s">
        <v>264</v>
      </c>
      <c r="C216" s="441">
        <f t="shared" si="17"/>
        <v>98.8</v>
      </c>
      <c r="D216" s="277"/>
      <c r="E216" s="441">
        <v>98.8</v>
      </c>
      <c r="F216" s="246"/>
      <c r="G216" s="249"/>
      <c r="H216" s="246"/>
      <c r="I216" s="249"/>
      <c r="J216" s="246"/>
      <c r="K216" s="237"/>
      <c r="L216" s="246"/>
    </row>
    <row r="217" spans="1:12" ht="15" customHeight="1" thickBot="1" x14ac:dyDescent="0.25">
      <c r="A217" s="278"/>
      <c r="B217" s="430" t="s">
        <v>224</v>
      </c>
      <c r="C217" s="660">
        <f t="shared" ref="C217:L217" si="18">C14+C50+C102+C137+C179+C203</f>
        <v>41048.502520000009</v>
      </c>
      <c r="D217" s="408">
        <f t="shared" si="18"/>
        <v>25639.651000000002</v>
      </c>
      <c r="E217" s="533">
        <f t="shared" si="18"/>
        <v>24165.000000000004</v>
      </c>
      <c r="F217" s="408">
        <f t="shared" si="18"/>
        <v>14409.474999999999</v>
      </c>
      <c r="G217" s="660">
        <f t="shared" si="18"/>
        <v>7036.2025200000007</v>
      </c>
      <c r="H217" s="408">
        <f t="shared" si="18"/>
        <v>2670.1929999999998</v>
      </c>
      <c r="I217" s="533">
        <f t="shared" si="18"/>
        <v>8543.4000000000015</v>
      </c>
      <c r="J217" s="408">
        <f t="shared" si="18"/>
        <v>8201.7090000000007</v>
      </c>
      <c r="K217" s="533">
        <f t="shared" si="18"/>
        <v>1303.9000000000001</v>
      </c>
      <c r="L217" s="408">
        <f t="shared" si="18"/>
        <v>358.27399999999994</v>
      </c>
    </row>
    <row r="218" spans="1:12" ht="15" customHeight="1" x14ac:dyDescent="0.2">
      <c r="A218" s="227"/>
      <c r="B218" s="247" t="s">
        <v>123</v>
      </c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</row>
    <row r="219" spans="1:12" ht="15" customHeight="1" x14ac:dyDescent="0.2">
      <c r="A219" s="227"/>
      <c r="B219" s="282" t="s">
        <v>297</v>
      </c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</row>
    <row r="220" spans="1:12" ht="15" customHeight="1" x14ac:dyDescent="0.2">
      <c r="A220" s="227"/>
      <c r="B220" s="247" t="s">
        <v>382</v>
      </c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</row>
    <row r="221" spans="1:12" ht="15" customHeight="1" x14ac:dyDescent="0.2">
      <c r="A221" s="227"/>
      <c r="B221" s="248" t="s">
        <v>124</v>
      </c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</row>
    <row r="222" spans="1:12" ht="15" customHeight="1" x14ac:dyDescent="0.2">
      <c r="A222" s="226"/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</row>
    <row r="223" spans="1:12" ht="15" customHeight="1" x14ac:dyDescent="0.2">
      <c r="A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</row>
    <row r="225" spans="7:7" ht="15" customHeight="1" x14ac:dyDescent="0.2">
      <c r="G225" s="608"/>
    </row>
  </sheetData>
  <mergeCells count="7">
    <mergeCell ref="G12:H12"/>
    <mergeCell ref="K12:L12"/>
    <mergeCell ref="E12:F12"/>
    <mergeCell ref="I12:J12"/>
    <mergeCell ref="A12:A13"/>
    <mergeCell ref="B12:B13"/>
    <mergeCell ref="C12:D12"/>
  </mergeCells>
  <printOptions gridLines="1"/>
  <pageMargins left="0.51181102362204722" right="0" top="0.55118110236220474" bottom="0.15748031496062992" header="0.31496062992125984" footer="0.31496062992125984"/>
  <pageSetup paperSize="9" scale="8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D2" sqref="D2"/>
    </sheetView>
  </sheetViews>
  <sheetFormatPr defaultRowHeight="12.75" x14ac:dyDescent="0.2"/>
  <cols>
    <col min="1" max="1" width="4.140625" customWidth="1"/>
    <col min="2" max="2" width="50.7109375" customWidth="1"/>
    <col min="3" max="3" width="8.85546875" customWidth="1"/>
    <col min="4" max="4" width="19.7109375" customWidth="1"/>
    <col min="5" max="5" width="13.140625" customWidth="1"/>
    <col min="6" max="6" width="12.85546875" customWidth="1"/>
  </cols>
  <sheetData>
    <row r="1" spans="1:7" ht="15.75" x14ac:dyDescent="0.25">
      <c r="B1" s="1"/>
      <c r="C1" s="1"/>
      <c r="D1" s="1" t="s">
        <v>31</v>
      </c>
      <c r="E1" s="1"/>
      <c r="F1" s="1"/>
      <c r="G1" s="215"/>
    </row>
    <row r="2" spans="1:7" ht="15.75" x14ac:dyDescent="0.25">
      <c r="B2" s="1"/>
      <c r="C2" s="612"/>
      <c r="D2" s="612" t="s">
        <v>762</v>
      </c>
      <c r="E2" s="613"/>
      <c r="F2" s="568"/>
      <c r="G2" s="216"/>
    </row>
    <row r="3" spans="1:7" ht="15.75" x14ac:dyDescent="0.25">
      <c r="B3" s="1"/>
      <c r="C3" s="1"/>
      <c r="D3" s="1" t="s">
        <v>41</v>
      </c>
      <c r="E3" s="1"/>
      <c r="F3" s="1"/>
      <c r="G3" s="215"/>
    </row>
    <row r="4" spans="1:7" ht="15.75" x14ac:dyDescent="0.25">
      <c r="B4" s="1"/>
      <c r="C4" s="1"/>
      <c r="D4" s="1"/>
      <c r="E4" s="1"/>
      <c r="F4" s="1"/>
    </row>
    <row r="5" spans="1:7" ht="15.75" x14ac:dyDescent="0.25">
      <c r="A5" s="3" t="s">
        <v>520</v>
      </c>
      <c r="B5" s="1"/>
      <c r="C5" s="1"/>
      <c r="D5" s="612"/>
      <c r="E5" s="612"/>
      <c r="F5" s="612"/>
    </row>
    <row r="6" spans="1:7" ht="15.75" x14ac:dyDescent="0.25">
      <c r="A6" s="1"/>
      <c r="B6" s="1"/>
      <c r="C6" s="1"/>
      <c r="D6" s="1"/>
      <c r="E6" s="1"/>
      <c r="F6" s="1"/>
    </row>
    <row r="7" spans="1:7" ht="16.5" thickBot="1" x14ac:dyDescent="0.3">
      <c r="A7" s="571"/>
      <c r="B7" s="1"/>
      <c r="C7" s="1"/>
      <c r="D7" s="1"/>
      <c r="E7" s="1" t="s">
        <v>700</v>
      </c>
      <c r="F7" s="1"/>
    </row>
    <row r="8" spans="1:7" x14ac:dyDescent="0.2">
      <c r="A8" s="958" t="s">
        <v>0</v>
      </c>
      <c r="B8" s="960" t="s">
        <v>521</v>
      </c>
      <c r="C8" s="960" t="s">
        <v>522</v>
      </c>
      <c r="D8" s="960" t="s">
        <v>523</v>
      </c>
      <c r="E8" s="960" t="s">
        <v>574</v>
      </c>
      <c r="F8" s="956" t="s">
        <v>57</v>
      </c>
    </row>
    <row r="9" spans="1:7" ht="24" customHeight="1" thickBot="1" x14ac:dyDescent="0.25">
      <c r="A9" s="959"/>
      <c r="B9" s="961"/>
      <c r="C9" s="962"/>
      <c r="D9" s="961"/>
      <c r="E9" s="961"/>
      <c r="F9" s="957"/>
    </row>
    <row r="10" spans="1:7" ht="25.5" x14ac:dyDescent="0.2">
      <c r="A10" s="721">
        <v>1</v>
      </c>
      <c r="B10" s="722" t="s">
        <v>524</v>
      </c>
      <c r="C10" s="723">
        <v>1</v>
      </c>
      <c r="D10" s="724" t="s">
        <v>32</v>
      </c>
      <c r="E10" s="645">
        <v>0.5</v>
      </c>
      <c r="F10" s="725"/>
    </row>
    <row r="11" spans="1:7" x14ac:dyDescent="0.2">
      <c r="A11" s="709">
        <v>2</v>
      </c>
      <c r="B11" s="619" t="s">
        <v>477</v>
      </c>
      <c r="C11" s="620">
        <v>1</v>
      </c>
      <c r="D11" s="616" t="s">
        <v>32</v>
      </c>
      <c r="E11" s="617">
        <v>25.7</v>
      </c>
      <c r="F11" s="710">
        <v>23.5</v>
      </c>
    </row>
    <row r="12" spans="1:7" x14ac:dyDescent="0.2">
      <c r="A12" s="709">
        <v>3</v>
      </c>
      <c r="B12" s="619" t="s">
        <v>525</v>
      </c>
      <c r="C12" s="620">
        <v>1</v>
      </c>
      <c r="D12" s="616" t="s">
        <v>32</v>
      </c>
      <c r="E12" s="617">
        <v>20.3</v>
      </c>
      <c r="F12" s="710">
        <v>15.2</v>
      </c>
    </row>
    <row r="13" spans="1:7" ht="25.5" x14ac:dyDescent="0.2">
      <c r="A13" s="709">
        <v>4</v>
      </c>
      <c r="B13" s="614" t="s">
        <v>503</v>
      </c>
      <c r="C13" s="615">
        <v>1</v>
      </c>
      <c r="D13" s="616" t="s">
        <v>32</v>
      </c>
      <c r="E13" s="617">
        <v>8.4</v>
      </c>
      <c r="F13" s="710">
        <v>8.2799999999999994</v>
      </c>
    </row>
    <row r="14" spans="1:7" x14ac:dyDescent="0.2">
      <c r="A14" s="709">
        <v>5</v>
      </c>
      <c r="B14" s="619" t="s">
        <v>499</v>
      </c>
      <c r="C14" s="620">
        <v>1</v>
      </c>
      <c r="D14" s="616" t="s">
        <v>32</v>
      </c>
      <c r="E14" s="617">
        <v>29.4</v>
      </c>
      <c r="F14" s="710">
        <v>26.5</v>
      </c>
    </row>
    <row r="15" spans="1:7" x14ac:dyDescent="0.2">
      <c r="A15" s="709">
        <v>6</v>
      </c>
      <c r="B15" s="619" t="s">
        <v>497</v>
      </c>
      <c r="C15" s="620">
        <v>1</v>
      </c>
      <c r="D15" s="616" t="s">
        <v>32</v>
      </c>
      <c r="E15" s="617">
        <v>9.5</v>
      </c>
      <c r="F15" s="710">
        <v>8.4</v>
      </c>
    </row>
    <row r="16" spans="1:7" x14ac:dyDescent="0.2">
      <c r="A16" s="709">
        <v>7</v>
      </c>
      <c r="B16" s="619" t="s">
        <v>526</v>
      </c>
      <c r="C16" s="620">
        <v>1</v>
      </c>
      <c r="D16" s="616" t="s">
        <v>32</v>
      </c>
      <c r="E16" s="617">
        <v>18.600000000000001</v>
      </c>
      <c r="F16" s="710">
        <v>18.2</v>
      </c>
    </row>
    <row r="17" spans="1:8" ht="25.5" x14ac:dyDescent="0.2">
      <c r="A17" s="709">
        <v>8</v>
      </c>
      <c r="B17" s="621" t="s">
        <v>392</v>
      </c>
      <c r="C17" s="622">
        <v>1</v>
      </c>
      <c r="D17" s="623" t="s">
        <v>280</v>
      </c>
      <c r="E17" s="617">
        <v>1.9</v>
      </c>
      <c r="F17" s="710"/>
    </row>
    <row r="18" spans="1:8" x14ac:dyDescent="0.2">
      <c r="A18" s="709">
        <v>9</v>
      </c>
      <c r="B18" s="619" t="s">
        <v>527</v>
      </c>
      <c r="C18" s="620"/>
      <c r="D18" s="616"/>
      <c r="E18" s="617">
        <f>E19+E20+E21+E22</f>
        <v>236.4</v>
      </c>
      <c r="F18" s="710">
        <f>F19+F20+F21+F22</f>
        <v>155.67199999999997</v>
      </c>
    </row>
    <row r="19" spans="1:8" x14ac:dyDescent="0.2">
      <c r="A19" s="709">
        <v>10</v>
      </c>
      <c r="B19" s="624" t="s">
        <v>528</v>
      </c>
      <c r="C19" s="625">
        <v>4</v>
      </c>
      <c r="D19" s="626" t="s">
        <v>32</v>
      </c>
      <c r="E19" s="627">
        <v>133.5</v>
      </c>
      <c r="F19" s="711">
        <v>130.66499999999999</v>
      </c>
    </row>
    <row r="20" spans="1:8" x14ac:dyDescent="0.2">
      <c r="A20" s="709">
        <v>11</v>
      </c>
      <c r="B20" s="624" t="s">
        <v>529</v>
      </c>
      <c r="C20" s="625">
        <v>1</v>
      </c>
      <c r="D20" s="626" t="s">
        <v>32</v>
      </c>
      <c r="E20" s="627">
        <v>5.9</v>
      </c>
      <c r="F20" s="711">
        <v>4.7</v>
      </c>
    </row>
    <row r="21" spans="1:8" ht="38.25" x14ac:dyDescent="0.2">
      <c r="A21" s="709">
        <v>12</v>
      </c>
      <c r="B21" s="624" t="s">
        <v>530</v>
      </c>
      <c r="C21" s="625">
        <v>4</v>
      </c>
      <c r="D21" s="628" t="s">
        <v>531</v>
      </c>
      <c r="E21" s="627">
        <v>10</v>
      </c>
      <c r="F21" s="711"/>
    </row>
    <row r="22" spans="1:8" ht="25.5" x14ac:dyDescent="0.2">
      <c r="A22" s="709">
        <v>13</v>
      </c>
      <c r="B22" s="624" t="s">
        <v>532</v>
      </c>
      <c r="C22" s="625">
        <v>4</v>
      </c>
      <c r="D22" s="628" t="s">
        <v>33</v>
      </c>
      <c r="E22" s="627">
        <v>87</v>
      </c>
      <c r="F22" s="711">
        <v>20.306999999999999</v>
      </c>
    </row>
    <row r="23" spans="1:8" x14ac:dyDescent="0.2">
      <c r="A23" s="709">
        <v>14</v>
      </c>
      <c r="B23" s="619" t="s">
        <v>533</v>
      </c>
      <c r="C23" s="620">
        <v>1</v>
      </c>
      <c r="D23" s="616" t="s">
        <v>32</v>
      </c>
      <c r="E23" s="617">
        <v>6.7</v>
      </c>
      <c r="F23" s="710">
        <v>6.4</v>
      </c>
    </row>
    <row r="24" spans="1:8" x14ac:dyDescent="0.2">
      <c r="A24" s="709">
        <v>15</v>
      </c>
      <c r="B24" s="619" t="s">
        <v>534</v>
      </c>
      <c r="C24" s="620">
        <v>1</v>
      </c>
      <c r="D24" s="616" t="s">
        <v>32</v>
      </c>
      <c r="E24" s="617">
        <v>0.5</v>
      </c>
      <c r="F24" s="712"/>
    </row>
    <row r="25" spans="1:8" x14ac:dyDescent="0.2">
      <c r="A25" s="709">
        <v>16</v>
      </c>
      <c r="B25" s="619" t="s">
        <v>535</v>
      </c>
      <c r="C25" s="620"/>
      <c r="D25" s="616"/>
      <c r="E25" s="617">
        <f>E26+E27+E28</f>
        <v>452.70000000000005</v>
      </c>
      <c r="F25" s="710">
        <v>12.5</v>
      </c>
    </row>
    <row r="26" spans="1:8" x14ac:dyDescent="0.2">
      <c r="A26" s="709">
        <v>17</v>
      </c>
      <c r="B26" s="624" t="s">
        <v>536</v>
      </c>
      <c r="C26" s="625">
        <v>4</v>
      </c>
      <c r="D26" s="626" t="s">
        <v>537</v>
      </c>
      <c r="E26" s="627">
        <v>434.6</v>
      </c>
      <c r="F26" s="711"/>
    </row>
    <row r="27" spans="1:8" x14ac:dyDescent="0.2">
      <c r="A27" s="709">
        <v>18</v>
      </c>
      <c r="B27" s="624" t="s">
        <v>538</v>
      </c>
      <c r="C27" s="625">
        <v>1</v>
      </c>
      <c r="D27" s="626" t="s">
        <v>32</v>
      </c>
      <c r="E27" s="627">
        <v>14.1</v>
      </c>
      <c r="F27" s="711">
        <v>12.5</v>
      </c>
    </row>
    <row r="28" spans="1:8" x14ac:dyDescent="0.2">
      <c r="A28" s="709">
        <v>19</v>
      </c>
      <c r="B28" s="624" t="s">
        <v>539</v>
      </c>
      <c r="C28" s="625">
        <v>1</v>
      </c>
      <c r="D28" s="626" t="s">
        <v>540</v>
      </c>
      <c r="E28" s="627">
        <v>4</v>
      </c>
      <c r="F28" s="713"/>
    </row>
    <row r="29" spans="1:8" x14ac:dyDescent="0.2">
      <c r="A29" s="709">
        <v>20</v>
      </c>
      <c r="B29" s="619" t="s">
        <v>541</v>
      </c>
      <c r="C29" s="620"/>
      <c r="D29" s="626"/>
      <c r="E29" s="617">
        <f>E30+E31+E32</f>
        <v>897.7</v>
      </c>
      <c r="F29" s="710">
        <v>406.3</v>
      </c>
    </row>
    <row r="30" spans="1:8" x14ac:dyDescent="0.2">
      <c r="A30" s="709">
        <v>21</v>
      </c>
      <c r="B30" s="624" t="s">
        <v>542</v>
      </c>
      <c r="C30" s="625">
        <v>4</v>
      </c>
      <c r="D30" s="626" t="s">
        <v>537</v>
      </c>
      <c r="E30" s="627">
        <v>484</v>
      </c>
      <c r="F30" s="713"/>
    </row>
    <row r="31" spans="1:8" x14ac:dyDescent="0.2">
      <c r="A31" s="709">
        <v>22</v>
      </c>
      <c r="B31" s="624" t="s">
        <v>543</v>
      </c>
      <c r="C31" s="625">
        <v>1</v>
      </c>
      <c r="D31" s="626" t="s">
        <v>32</v>
      </c>
      <c r="E31" s="627">
        <v>15</v>
      </c>
      <c r="F31" s="711">
        <v>13.3</v>
      </c>
    </row>
    <row r="32" spans="1:8" ht="25.5" x14ac:dyDescent="0.2">
      <c r="A32" s="709">
        <v>23</v>
      </c>
      <c r="B32" s="624" t="s">
        <v>544</v>
      </c>
      <c r="C32" s="625">
        <v>4</v>
      </c>
      <c r="D32" s="628" t="s">
        <v>310</v>
      </c>
      <c r="E32" s="627">
        <v>398.7</v>
      </c>
      <c r="F32" s="711">
        <v>393</v>
      </c>
      <c r="H32" s="744"/>
    </row>
    <row r="33" spans="1:8" x14ac:dyDescent="0.2">
      <c r="A33" s="709">
        <v>24</v>
      </c>
      <c r="B33" s="619" t="s">
        <v>545</v>
      </c>
      <c r="C33" s="620"/>
      <c r="D33" s="626"/>
      <c r="E33" s="617">
        <v>272.60000000000002</v>
      </c>
      <c r="F33" s="710">
        <v>6.9</v>
      </c>
    </row>
    <row r="34" spans="1:8" x14ac:dyDescent="0.2">
      <c r="A34" s="709">
        <v>25</v>
      </c>
      <c r="B34" s="624" t="s">
        <v>546</v>
      </c>
      <c r="C34" s="625">
        <v>1</v>
      </c>
      <c r="D34" s="626" t="s">
        <v>547</v>
      </c>
      <c r="E34" s="627">
        <v>8.1679999999999993</v>
      </c>
      <c r="F34" s="711">
        <v>6.9</v>
      </c>
      <c r="H34" s="744"/>
    </row>
    <row r="35" spans="1:8" x14ac:dyDescent="0.2">
      <c r="A35" s="709">
        <v>26</v>
      </c>
      <c r="B35" s="624" t="s">
        <v>548</v>
      </c>
      <c r="C35" s="625">
        <v>4</v>
      </c>
      <c r="D35" s="626"/>
      <c r="E35" s="629">
        <f>E33-E34</f>
        <v>264.43200000000002</v>
      </c>
      <c r="F35" s="713"/>
    </row>
    <row r="36" spans="1:8" x14ac:dyDescent="0.2">
      <c r="A36" s="709">
        <v>27</v>
      </c>
      <c r="B36" s="624" t="s">
        <v>549</v>
      </c>
      <c r="C36" s="625">
        <v>4</v>
      </c>
      <c r="D36" s="626" t="s">
        <v>550</v>
      </c>
      <c r="E36" s="627">
        <v>26.88</v>
      </c>
      <c r="F36" s="713"/>
    </row>
    <row r="37" spans="1:8" x14ac:dyDescent="0.2">
      <c r="A37" s="709">
        <v>28</v>
      </c>
      <c r="B37" s="624"/>
      <c r="C37" s="625">
        <v>4</v>
      </c>
      <c r="D37" s="626" t="s">
        <v>551</v>
      </c>
      <c r="E37" s="624">
        <v>14.112</v>
      </c>
      <c r="F37" s="713"/>
    </row>
    <row r="38" spans="1:8" x14ac:dyDescent="0.2">
      <c r="A38" s="709">
        <v>29</v>
      </c>
      <c r="B38" s="624"/>
      <c r="C38" s="625">
        <v>4</v>
      </c>
      <c r="D38" s="626" t="s">
        <v>552</v>
      </c>
      <c r="E38" s="624">
        <v>14.112</v>
      </c>
      <c r="F38" s="713"/>
    </row>
    <row r="39" spans="1:8" x14ac:dyDescent="0.2">
      <c r="A39" s="709">
        <v>30</v>
      </c>
      <c r="B39" s="624"/>
      <c r="C39" s="625">
        <v>4</v>
      </c>
      <c r="D39" s="626" t="s">
        <v>553</v>
      </c>
      <c r="E39" s="627">
        <v>5.04</v>
      </c>
      <c r="F39" s="713"/>
    </row>
    <row r="40" spans="1:8" x14ac:dyDescent="0.2">
      <c r="A40" s="709">
        <v>31</v>
      </c>
      <c r="B40" s="624"/>
      <c r="C40" s="625">
        <v>4</v>
      </c>
      <c r="D40" s="626" t="s">
        <v>554</v>
      </c>
      <c r="E40" s="627">
        <v>9.0719999999999992</v>
      </c>
      <c r="F40" s="713"/>
    </row>
    <row r="41" spans="1:8" x14ac:dyDescent="0.2">
      <c r="A41" s="709">
        <v>32</v>
      </c>
      <c r="B41" s="624"/>
      <c r="C41" s="625">
        <v>4</v>
      </c>
      <c r="D41" s="626" t="s">
        <v>555</v>
      </c>
      <c r="E41" s="627">
        <v>23.52</v>
      </c>
      <c r="F41" s="713"/>
    </row>
    <row r="42" spans="1:8" x14ac:dyDescent="0.2">
      <c r="A42" s="709">
        <v>33</v>
      </c>
      <c r="B42" s="624"/>
      <c r="C42" s="625">
        <v>4</v>
      </c>
      <c r="D42" s="626" t="s">
        <v>556</v>
      </c>
      <c r="E42" s="624">
        <v>21.504000000000001</v>
      </c>
      <c r="F42" s="713"/>
    </row>
    <row r="43" spans="1:8" x14ac:dyDescent="0.2">
      <c r="A43" s="709">
        <v>34</v>
      </c>
      <c r="B43" s="624"/>
      <c r="C43" s="625">
        <v>4</v>
      </c>
      <c r="D43" s="626" t="s">
        <v>557</v>
      </c>
      <c r="E43" s="624">
        <v>9.0719999999999992</v>
      </c>
      <c r="F43" s="713"/>
    </row>
    <row r="44" spans="1:8" x14ac:dyDescent="0.2">
      <c r="A44" s="709">
        <v>35</v>
      </c>
      <c r="B44" s="624"/>
      <c r="C44" s="625">
        <v>4</v>
      </c>
      <c r="D44" s="626" t="s">
        <v>558</v>
      </c>
      <c r="E44" s="624">
        <v>43.68</v>
      </c>
      <c r="F44" s="713"/>
    </row>
    <row r="45" spans="1:8" x14ac:dyDescent="0.2">
      <c r="A45" s="709">
        <v>36</v>
      </c>
      <c r="B45" s="624"/>
      <c r="C45" s="625">
        <v>4</v>
      </c>
      <c r="D45" s="626" t="s">
        <v>559</v>
      </c>
      <c r="E45" s="627">
        <v>97.44</v>
      </c>
      <c r="F45" s="713"/>
    </row>
    <row r="46" spans="1:8" x14ac:dyDescent="0.2">
      <c r="A46" s="709">
        <v>37</v>
      </c>
      <c r="B46" s="619" t="s">
        <v>560</v>
      </c>
      <c r="C46" s="620">
        <v>1</v>
      </c>
      <c r="D46" s="616"/>
      <c r="E46" s="617">
        <v>5.9</v>
      </c>
      <c r="F46" s="710">
        <v>5.3</v>
      </c>
    </row>
    <row r="47" spans="1:8" x14ac:dyDescent="0.2">
      <c r="A47" s="709">
        <v>38</v>
      </c>
      <c r="B47" s="619" t="s">
        <v>575</v>
      </c>
      <c r="C47" s="620"/>
      <c r="D47" s="630" t="s">
        <v>561</v>
      </c>
      <c r="E47" s="631">
        <v>5.9</v>
      </c>
      <c r="F47" s="711">
        <v>5.3</v>
      </c>
    </row>
    <row r="48" spans="1:8" x14ac:dyDescent="0.2">
      <c r="A48" s="709">
        <v>39</v>
      </c>
      <c r="B48" s="619" t="s">
        <v>482</v>
      </c>
      <c r="C48" s="620">
        <v>1</v>
      </c>
      <c r="D48" s="626" t="s">
        <v>32</v>
      </c>
      <c r="E48" s="617">
        <v>4.2</v>
      </c>
      <c r="F48" s="710"/>
    </row>
    <row r="49" spans="1:6" x14ac:dyDescent="0.2">
      <c r="A49" s="738">
        <v>40</v>
      </c>
      <c r="B49" s="618" t="s">
        <v>562</v>
      </c>
      <c r="C49" s="632">
        <v>1</v>
      </c>
      <c r="D49" s="633"/>
      <c r="E49" s="634">
        <v>217.7</v>
      </c>
      <c r="F49" s="710">
        <v>204.715</v>
      </c>
    </row>
    <row r="50" spans="1:6" x14ac:dyDescent="0.2">
      <c r="A50" s="738">
        <v>41</v>
      </c>
      <c r="B50" s="635" t="s">
        <v>51</v>
      </c>
      <c r="C50" s="632">
        <v>1</v>
      </c>
      <c r="D50" s="633" t="s">
        <v>32</v>
      </c>
      <c r="E50" s="636">
        <v>215.2</v>
      </c>
      <c r="F50" s="711">
        <v>204.715</v>
      </c>
    </row>
    <row r="51" spans="1:6" x14ac:dyDescent="0.2">
      <c r="A51" s="738">
        <v>42</v>
      </c>
      <c r="B51" s="618"/>
      <c r="C51" s="632">
        <v>1</v>
      </c>
      <c r="D51" s="633" t="s">
        <v>8</v>
      </c>
      <c r="E51" s="636">
        <v>0.5</v>
      </c>
      <c r="F51" s="714"/>
    </row>
    <row r="52" spans="1:6" x14ac:dyDescent="0.2">
      <c r="A52" s="738">
        <v>43</v>
      </c>
      <c r="B52" s="618"/>
      <c r="C52" s="632">
        <v>1</v>
      </c>
      <c r="D52" s="633" t="s">
        <v>9</v>
      </c>
      <c r="E52" s="636">
        <v>0.5</v>
      </c>
      <c r="F52" s="714"/>
    </row>
    <row r="53" spans="1:6" x14ac:dyDescent="0.2">
      <c r="A53" s="738">
        <v>44</v>
      </c>
      <c r="B53" s="618"/>
      <c r="C53" s="632">
        <v>1</v>
      </c>
      <c r="D53" s="633" t="s">
        <v>10</v>
      </c>
      <c r="E53" s="636">
        <v>0.5</v>
      </c>
      <c r="F53" s="714"/>
    </row>
    <row r="54" spans="1:6" x14ac:dyDescent="0.2">
      <c r="A54" s="738">
        <v>45</v>
      </c>
      <c r="B54" s="618"/>
      <c r="C54" s="632">
        <v>1</v>
      </c>
      <c r="D54" s="633" t="s">
        <v>14</v>
      </c>
      <c r="E54" s="636">
        <v>0.5</v>
      </c>
      <c r="F54" s="714"/>
    </row>
    <row r="55" spans="1:6" x14ac:dyDescent="0.2">
      <c r="A55" s="738">
        <v>46</v>
      </c>
      <c r="B55" s="618"/>
      <c r="C55" s="632">
        <v>1</v>
      </c>
      <c r="D55" s="633" t="s">
        <v>16</v>
      </c>
      <c r="E55" s="636">
        <v>0.5</v>
      </c>
      <c r="F55" s="714"/>
    </row>
    <row r="56" spans="1:6" x14ac:dyDescent="0.2">
      <c r="A56" s="709">
        <v>47</v>
      </c>
      <c r="B56" s="619" t="s">
        <v>493</v>
      </c>
      <c r="C56" s="620">
        <v>6</v>
      </c>
      <c r="D56" s="626" t="s">
        <v>563</v>
      </c>
      <c r="E56" s="617">
        <v>286</v>
      </c>
      <c r="F56" s="713"/>
    </row>
    <row r="57" spans="1:6" ht="38.25" x14ac:dyDescent="0.2">
      <c r="A57" s="709">
        <v>48</v>
      </c>
      <c r="B57" s="621" t="s">
        <v>731</v>
      </c>
      <c r="C57" s="622">
        <v>1</v>
      </c>
      <c r="D57" s="626" t="s">
        <v>32</v>
      </c>
      <c r="E57" s="617">
        <v>1.9139999999999999</v>
      </c>
      <c r="F57" s="713"/>
    </row>
    <row r="58" spans="1:6" x14ac:dyDescent="0.2">
      <c r="A58" s="709">
        <v>49</v>
      </c>
      <c r="B58" s="619" t="s">
        <v>564</v>
      </c>
      <c r="C58" s="620">
        <v>1</v>
      </c>
      <c r="D58" s="630" t="s">
        <v>32</v>
      </c>
      <c r="E58" s="617">
        <v>7.4470000000000001</v>
      </c>
      <c r="F58" s="710">
        <v>4.9000000000000004</v>
      </c>
    </row>
    <row r="59" spans="1:6" ht="25.5" x14ac:dyDescent="0.2">
      <c r="A59" s="709">
        <v>50</v>
      </c>
      <c r="B59" s="619" t="s">
        <v>1</v>
      </c>
      <c r="C59" s="620">
        <v>1</v>
      </c>
      <c r="D59" s="623" t="s">
        <v>1</v>
      </c>
      <c r="E59" s="617">
        <v>1176.9000000000001</v>
      </c>
      <c r="F59" s="710">
        <v>1100.7049999999999</v>
      </c>
    </row>
    <row r="60" spans="1:6" ht="25.5" x14ac:dyDescent="0.2">
      <c r="A60" s="709">
        <v>51</v>
      </c>
      <c r="B60" s="619" t="s">
        <v>489</v>
      </c>
      <c r="C60" s="620">
        <v>4</v>
      </c>
      <c r="D60" s="637" t="s">
        <v>7</v>
      </c>
      <c r="E60" s="617">
        <v>291.39999999999998</v>
      </c>
      <c r="F60" s="710">
        <v>191.5</v>
      </c>
    </row>
    <row r="61" spans="1:6" ht="26.25" thickBot="1" x14ac:dyDescent="0.25">
      <c r="A61" s="715">
        <v>52</v>
      </c>
      <c r="B61" s="638" t="s">
        <v>565</v>
      </c>
      <c r="C61" s="639">
        <v>4</v>
      </c>
      <c r="D61" s="640" t="s">
        <v>310</v>
      </c>
      <c r="E61" s="641">
        <v>185.4</v>
      </c>
      <c r="F61" s="716">
        <v>50.119</v>
      </c>
    </row>
    <row r="62" spans="1:6" ht="30" customHeight="1" thickBot="1" x14ac:dyDescent="0.25">
      <c r="A62" s="889">
        <v>53</v>
      </c>
      <c r="B62" s="899" t="s">
        <v>743</v>
      </c>
      <c r="C62" s="900"/>
      <c r="D62" s="892"/>
      <c r="E62" s="893">
        <f>E61+E60+E59+E58+E57+E56+E49+E48+E46+E33+E29+E25+E24+E23+E18+SUM(E10:E17)</f>
        <v>4157.7609999999995</v>
      </c>
      <c r="F62" s="894">
        <f>F61+F60+F59+F58+F57+F56+F49+F48+F46+F33+F29+F25+F24+F23+F18+SUM(F10:F17)</f>
        <v>2245.0909999999999</v>
      </c>
    </row>
    <row r="63" spans="1:6" x14ac:dyDescent="0.2">
      <c r="A63" s="717">
        <v>54</v>
      </c>
      <c r="B63" s="642" t="s">
        <v>427</v>
      </c>
      <c r="C63" s="643">
        <v>2</v>
      </c>
      <c r="D63" s="644" t="s">
        <v>566</v>
      </c>
      <c r="E63" s="645">
        <v>8543.4</v>
      </c>
      <c r="F63" s="718">
        <v>8201.7090000000007</v>
      </c>
    </row>
    <row r="64" spans="1:6" ht="25.5" x14ac:dyDescent="0.2">
      <c r="A64" s="709">
        <v>55</v>
      </c>
      <c r="B64" s="646" t="s">
        <v>439</v>
      </c>
      <c r="C64" s="620">
        <v>2</v>
      </c>
      <c r="D64" s="637"/>
      <c r="E64" s="617">
        <v>7</v>
      </c>
      <c r="F64" s="710">
        <v>6.9</v>
      </c>
    </row>
    <row r="65" spans="1:6" x14ac:dyDescent="0.2">
      <c r="A65" s="709">
        <v>56</v>
      </c>
      <c r="B65" s="646" t="s">
        <v>576</v>
      </c>
      <c r="C65" s="620"/>
      <c r="D65" s="628" t="s">
        <v>567</v>
      </c>
      <c r="E65" s="627">
        <v>3</v>
      </c>
      <c r="F65" s="711">
        <v>2.9569999999999999</v>
      </c>
    </row>
    <row r="66" spans="1:6" ht="25.5" x14ac:dyDescent="0.2">
      <c r="A66" s="709">
        <v>57</v>
      </c>
      <c r="B66" s="646"/>
      <c r="C66" s="620"/>
      <c r="D66" s="628" t="s">
        <v>23</v>
      </c>
      <c r="E66" s="627">
        <v>4</v>
      </c>
      <c r="F66" s="711">
        <v>3.9430000000000001</v>
      </c>
    </row>
    <row r="67" spans="1:6" ht="51" x14ac:dyDescent="0.2">
      <c r="A67" s="709">
        <v>58</v>
      </c>
      <c r="B67" s="614" t="s">
        <v>438</v>
      </c>
      <c r="C67" s="615">
        <v>4</v>
      </c>
      <c r="D67" s="637" t="s">
        <v>134</v>
      </c>
      <c r="E67" s="617">
        <v>211.4</v>
      </c>
      <c r="F67" s="714"/>
    </row>
    <row r="68" spans="1:6" x14ac:dyDescent="0.2">
      <c r="A68" s="709">
        <v>59</v>
      </c>
      <c r="B68" s="614" t="s">
        <v>568</v>
      </c>
      <c r="C68" s="615">
        <v>4</v>
      </c>
      <c r="D68" s="637"/>
      <c r="E68" s="617">
        <v>135.69999999999999</v>
      </c>
      <c r="F68" s="710">
        <v>1.9</v>
      </c>
    </row>
    <row r="69" spans="1:6" s="743" customFormat="1" ht="25.5" x14ac:dyDescent="0.2">
      <c r="A69" s="709">
        <v>60</v>
      </c>
      <c r="B69" s="614" t="s">
        <v>51</v>
      </c>
      <c r="C69" s="615"/>
      <c r="D69" s="628" t="s">
        <v>134</v>
      </c>
      <c r="E69" s="627">
        <v>133.80000000000001</v>
      </c>
      <c r="F69" s="711"/>
    </row>
    <row r="70" spans="1:6" s="743" customFormat="1" ht="18" customHeight="1" x14ac:dyDescent="0.2">
      <c r="A70" s="709">
        <v>61</v>
      </c>
      <c r="B70" s="614"/>
      <c r="C70" s="615"/>
      <c r="D70" s="791" t="s">
        <v>32</v>
      </c>
      <c r="E70" s="627">
        <v>1.9</v>
      </c>
      <c r="F70" s="711">
        <v>1.9</v>
      </c>
    </row>
    <row r="71" spans="1:6" ht="25.5" x14ac:dyDescent="0.2">
      <c r="A71" s="709">
        <v>62</v>
      </c>
      <c r="B71" s="621" t="s">
        <v>569</v>
      </c>
      <c r="C71" s="622">
        <v>3</v>
      </c>
      <c r="D71" s="637" t="s">
        <v>570</v>
      </c>
      <c r="E71" s="617">
        <v>34.1</v>
      </c>
      <c r="F71" s="714"/>
    </row>
    <row r="72" spans="1:6" ht="25.5" x14ac:dyDescent="0.2">
      <c r="A72" s="709">
        <v>63</v>
      </c>
      <c r="B72" s="621" t="s">
        <v>509</v>
      </c>
      <c r="C72" s="622">
        <v>1</v>
      </c>
      <c r="D72" s="637" t="s">
        <v>32</v>
      </c>
      <c r="E72" s="617">
        <v>20.847999999999999</v>
      </c>
      <c r="F72" s="710">
        <v>20.55</v>
      </c>
    </row>
    <row r="73" spans="1:6" ht="28.5" customHeight="1" x14ac:dyDescent="0.2">
      <c r="A73" s="709">
        <v>64</v>
      </c>
      <c r="B73" s="621" t="s">
        <v>507</v>
      </c>
      <c r="C73" s="622">
        <v>2</v>
      </c>
      <c r="D73" s="637" t="s">
        <v>40</v>
      </c>
      <c r="E73" s="617">
        <v>118.1</v>
      </c>
      <c r="F73" s="710">
        <v>91.7</v>
      </c>
    </row>
    <row r="74" spans="1:6" ht="38.25" x14ac:dyDescent="0.2">
      <c r="A74" s="709">
        <v>65</v>
      </c>
      <c r="B74" s="621" t="s">
        <v>732</v>
      </c>
      <c r="C74" s="622">
        <v>2</v>
      </c>
      <c r="D74" s="637" t="s">
        <v>24</v>
      </c>
      <c r="E74" s="617">
        <v>0.7</v>
      </c>
      <c r="F74" s="714"/>
    </row>
    <row r="75" spans="1:6" ht="38.25" x14ac:dyDescent="0.2">
      <c r="A75" s="709">
        <v>66</v>
      </c>
      <c r="B75" s="621" t="s">
        <v>733</v>
      </c>
      <c r="C75" s="622">
        <v>2</v>
      </c>
      <c r="D75" s="637" t="s">
        <v>571</v>
      </c>
      <c r="E75" s="617">
        <v>3.2210000000000001</v>
      </c>
      <c r="F75" s="714"/>
    </row>
    <row r="76" spans="1:6" x14ac:dyDescent="0.2">
      <c r="A76" s="709">
        <v>67</v>
      </c>
      <c r="B76" s="621" t="s">
        <v>572</v>
      </c>
      <c r="C76" s="622">
        <v>2</v>
      </c>
      <c r="D76" s="637" t="s">
        <v>566</v>
      </c>
      <c r="E76" s="617">
        <v>138.80000000000001</v>
      </c>
      <c r="F76" s="710">
        <v>36.941000000000003</v>
      </c>
    </row>
    <row r="77" spans="1:6" s="659" customFormat="1" ht="27.75" customHeight="1" x14ac:dyDescent="0.2">
      <c r="A77" s="709">
        <v>68</v>
      </c>
      <c r="B77" s="792" t="s">
        <v>719</v>
      </c>
      <c r="C77" s="793">
        <v>2</v>
      </c>
      <c r="D77" s="637" t="s">
        <v>327</v>
      </c>
      <c r="E77" s="617">
        <v>177</v>
      </c>
      <c r="F77" s="710">
        <v>174.4</v>
      </c>
    </row>
    <row r="78" spans="1:6" s="659" customFormat="1" ht="26.25" customHeight="1" x14ac:dyDescent="0.2">
      <c r="A78" s="719">
        <v>69</v>
      </c>
      <c r="B78" s="794" t="s">
        <v>717</v>
      </c>
      <c r="C78" s="795">
        <v>4</v>
      </c>
      <c r="D78" s="796" t="s">
        <v>33</v>
      </c>
      <c r="E78" s="617">
        <v>126.989</v>
      </c>
      <c r="F78" s="710"/>
    </row>
    <row r="79" spans="1:6" s="659" customFormat="1" ht="18" customHeight="1" x14ac:dyDescent="0.2">
      <c r="A79" s="720">
        <v>70</v>
      </c>
      <c r="B79" s="794" t="s">
        <v>715</v>
      </c>
      <c r="C79" s="797"/>
      <c r="D79" s="798"/>
      <c r="E79" s="799">
        <v>24.771519999999999</v>
      </c>
      <c r="F79" s="710"/>
    </row>
    <row r="80" spans="1:6" s="659" customFormat="1" ht="27.75" customHeight="1" x14ac:dyDescent="0.2">
      <c r="A80" s="719">
        <v>71</v>
      </c>
      <c r="B80" s="800" t="s">
        <v>51</v>
      </c>
      <c r="C80" s="797">
        <v>4</v>
      </c>
      <c r="D80" s="791" t="s">
        <v>134</v>
      </c>
      <c r="E80" s="801">
        <f>E79-E81</f>
        <v>23.818770000000001</v>
      </c>
      <c r="F80" s="710"/>
    </row>
    <row r="81" spans="1:6" s="659" customFormat="1" ht="15.75" customHeight="1" x14ac:dyDescent="0.25">
      <c r="A81" s="719">
        <v>72</v>
      </c>
      <c r="B81" s="802"/>
      <c r="C81" s="797">
        <v>1</v>
      </c>
      <c r="D81" s="791" t="s">
        <v>32</v>
      </c>
      <c r="E81" s="801">
        <v>0.95274999999999999</v>
      </c>
      <c r="F81" s="710"/>
    </row>
    <row r="82" spans="1:6" s="659" customFormat="1" ht="25.5" customHeight="1" x14ac:dyDescent="0.2">
      <c r="A82" s="719">
        <v>73</v>
      </c>
      <c r="B82" s="794" t="s">
        <v>716</v>
      </c>
      <c r="C82" s="797"/>
      <c r="D82" s="796"/>
      <c r="E82" s="617">
        <v>52.802</v>
      </c>
      <c r="F82" s="710">
        <v>2.0110000000000001</v>
      </c>
    </row>
    <row r="83" spans="1:6" s="659" customFormat="1" ht="27.75" customHeight="1" x14ac:dyDescent="0.25">
      <c r="A83" s="709">
        <v>74</v>
      </c>
      <c r="B83" s="803" t="s">
        <v>51</v>
      </c>
      <c r="C83" s="804">
        <v>4</v>
      </c>
      <c r="D83" s="628" t="s">
        <v>134</v>
      </c>
      <c r="E83" s="801">
        <v>50.287999999999997</v>
      </c>
      <c r="F83" s="710"/>
    </row>
    <row r="84" spans="1:6" s="659" customFormat="1" ht="16.5" customHeight="1" x14ac:dyDescent="0.25">
      <c r="A84" s="720">
        <v>75</v>
      </c>
      <c r="B84" s="805"/>
      <c r="C84" s="806">
        <v>1</v>
      </c>
      <c r="D84" s="628" t="s">
        <v>32</v>
      </c>
      <c r="E84" s="801">
        <v>2.5139999999999998</v>
      </c>
      <c r="F84" s="710">
        <v>2.0110000000000001</v>
      </c>
    </row>
    <row r="85" spans="1:6" s="730" customFormat="1" ht="45" customHeight="1" x14ac:dyDescent="0.2">
      <c r="A85" s="739">
        <v>76</v>
      </c>
      <c r="B85" s="807" t="s">
        <v>744</v>
      </c>
      <c r="C85" s="797"/>
      <c r="D85" s="628"/>
      <c r="E85" s="617">
        <v>92.01</v>
      </c>
      <c r="F85" s="710">
        <v>90.7</v>
      </c>
    </row>
    <row r="86" spans="1:6" s="730" customFormat="1" ht="25.5" customHeight="1" x14ac:dyDescent="0.25">
      <c r="A86" s="709">
        <v>77</v>
      </c>
      <c r="B86" s="802" t="s">
        <v>51</v>
      </c>
      <c r="C86" s="797">
        <v>4</v>
      </c>
      <c r="D86" s="628" t="s">
        <v>33</v>
      </c>
      <c r="E86" s="627">
        <v>52.01</v>
      </c>
      <c r="F86" s="711">
        <v>51.3</v>
      </c>
    </row>
    <row r="87" spans="1:6" s="729" customFormat="1" ht="28.5" customHeight="1" x14ac:dyDescent="0.25">
      <c r="A87" s="709">
        <v>78</v>
      </c>
      <c r="B87" s="802"/>
      <c r="C87" s="797">
        <v>4</v>
      </c>
      <c r="D87" s="628" t="s">
        <v>310</v>
      </c>
      <c r="E87" s="627">
        <v>40</v>
      </c>
      <c r="F87" s="711">
        <v>39.4</v>
      </c>
    </row>
    <row r="88" spans="1:6" ht="38.25" x14ac:dyDescent="0.2">
      <c r="A88" s="709">
        <v>79</v>
      </c>
      <c r="B88" s="621" t="s">
        <v>516</v>
      </c>
      <c r="C88" s="622">
        <v>5</v>
      </c>
      <c r="D88" s="637" t="s">
        <v>531</v>
      </c>
      <c r="E88" s="617">
        <v>998</v>
      </c>
      <c r="F88" s="714"/>
    </row>
    <row r="89" spans="1:6" ht="26.25" thickBot="1" x14ac:dyDescent="0.25">
      <c r="A89" s="715">
        <v>80</v>
      </c>
      <c r="B89" s="726" t="s">
        <v>517</v>
      </c>
      <c r="C89" s="727">
        <v>6</v>
      </c>
      <c r="D89" s="640" t="s">
        <v>573</v>
      </c>
      <c r="E89" s="641">
        <v>737</v>
      </c>
      <c r="F89" s="728"/>
    </row>
    <row r="90" spans="1:6" ht="26.25" thickBot="1" x14ac:dyDescent="0.25">
      <c r="A90" s="889">
        <v>81</v>
      </c>
      <c r="B90" s="890" t="s">
        <v>755</v>
      </c>
      <c r="C90" s="891"/>
      <c r="D90" s="892"/>
      <c r="E90" s="893">
        <f>E63+E64+E67+E68+E71+E72+E73+E74+E75+E76+E77+E78+E79+E82+E85+E88+E89</f>
        <v>11421.84152</v>
      </c>
      <c r="F90" s="894">
        <f>F63+F64+SUM(F67:F78)+F79+F82+F88+F89+F85</f>
        <v>8628.7110000000011</v>
      </c>
    </row>
    <row r="91" spans="1:6" ht="15.75" thickBot="1" x14ac:dyDescent="0.3">
      <c r="A91" s="895">
        <v>82</v>
      </c>
      <c r="B91" s="896" t="s">
        <v>756</v>
      </c>
      <c r="C91" s="897"/>
      <c r="D91" s="896"/>
      <c r="E91" s="898">
        <f>E62+E90</f>
        <v>15579.60252</v>
      </c>
      <c r="F91" s="898">
        <f>F62+F90</f>
        <v>10873.802000000001</v>
      </c>
    </row>
    <row r="93" spans="1:6" x14ac:dyDescent="0.2">
      <c r="F93" s="608"/>
    </row>
  </sheetData>
  <mergeCells count="6">
    <mergeCell ref="F8:F9"/>
    <mergeCell ref="A8:A9"/>
    <mergeCell ref="B8:B9"/>
    <mergeCell ref="C8:C9"/>
    <mergeCell ref="D8:D9"/>
    <mergeCell ref="E8:E9"/>
  </mergeCells>
  <phoneticPr fontId="7" type="noConversion"/>
  <pageMargins left="0.74803149606299213" right="0.74803149606299213" top="0.59055118110236227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9"/>
  <sheetViews>
    <sheetView workbookViewId="0">
      <selection activeCell="C2" sqref="C2"/>
    </sheetView>
  </sheetViews>
  <sheetFormatPr defaultRowHeight="12.75" x14ac:dyDescent="0.2"/>
  <cols>
    <col min="1" max="1" width="3.7109375" customWidth="1"/>
    <col min="2" max="2" width="68.85546875" customWidth="1"/>
    <col min="3" max="3" width="12.140625" customWidth="1"/>
    <col min="4" max="4" width="12.42578125" customWidth="1"/>
    <col min="5" max="5" width="12.7109375" customWidth="1"/>
    <col min="6" max="6" width="11.140625" customWidth="1"/>
    <col min="7" max="7" width="12.5703125" bestFit="1" customWidth="1"/>
    <col min="8" max="8" width="10.5703125" bestFit="1" customWidth="1"/>
  </cols>
  <sheetData>
    <row r="1" spans="1:7" ht="15.75" x14ac:dyDescent="0.25">
      <c r="A1" s="218"/>
      <c r="B1" s="219"/>
      <c r="C1" s="223" t="s">
        <v>31</v>
      </c>
      <c r="D1" s="223"/>
      <c r="E1" s="10"/>
      <c r="F1" s="10"/>
    </row>
    <row r="2" spans="1:7" x14ac:dyDescent="0.2">
      <c r="A2" s="218"/>
      <c r="B2" s="218"/>
      <c r="C2" s="334" t="s">
        <v>763</v>
      </c>
      <c r="D2" s="335"/>
      <c r="E2" s="10"/>
      <c r="F2" s="10"/>
    </row>
    <row r="3" spans="1:7" ht="15.75" x14ac:dyDescent="0.25">
      <c r="A3" s="218"/>
      <c r="B3" s="220"/>
      <c r="C3" s="223" t="s">
        <v>270</v>
      </c>
      <c r="D3" s="223"/>
      <c r="E3" s="10"/>
      <c r="F3" s="10"/>
    </row>
    <row r="4" spans="1:7" ht="15.75" x14ac:dyDescent="0.25">
      <c r="A4" s="218"/>
      <c r="B4" s="221" t="s">
        <v>698</v>
      </c>
      <c r="C4" s="221"/>
      <c r="D4" s="221"/>
      <c r="E4" s="218"/>
    </row>
    <row r="5" spans="1:7" ht="15.75" x14ac:dyDescent="0.25">
      <c r="A5" s="218"/>
      <c r="B5" s="221" t="s">
        <v>374</v>
      </c>
      <c r="C5" s="221"/>
      <c r="D5" s="221"/>
      <c r="E5" s="218"/>
    </row>
    <row r="6" spans="1:7" ht="15.75" x14ac:dyDescent="0.25">
      <c r="A6" s="218"/>
      <c r="B6" s="220" t="s">
        <v>711</v>
      </c>
      <c r="C6" s="218"/>
      <c r="D6" s="218"/>
      <c r="E6" s="218"/>
    </row>
    <row r="7" spans="1:7" ht="12.75" customHeight="1" thickBot="1" x14ac:dyDescent="0.25">
      <c r="A7" s="218"/>
      <c r="B7" s="222"/>
      <c r="C7" s="222"/>
      <c r="D7" s="222"/>
      <c r="E7" s="223" t="s">
        <v>699</v>
      </c>
    </row>
    <row r="8" spans="1:7" ht="12.75" customHeight="1" x14ac:dyDescent="0.2">
      <c r="A8" s="972" t="s">
        <v>271</v>
      </c>
      <c r="B8" s="975" t="s">
        <v>272</v>
      </c>
      <c r="C8" s="978" t="s">
        <v>696</v>
      </c>
      <c r="D8" s="978" t="s">
        <v>697</v>
      </c>
      <c r="E8" s="981" t="s">
        <v>273</v>
      </c>
    </row>
    <row r="9" spans="1:7" ht="20.25" customHeight="1" x14ac:dyDescent="0.2">
      <c r="A9" s="973"/>
      <c r="B9" s="976"/>
      <c r="C9" s="979"/>
      <c r="D9" s="979"/>
      <c r="E9" s="982"/>
    </row>
    <row r="10" spans="1:7" ht="29.25" customHeight="1" thickBot="1" x14ac:dyDescent="0.25">
      <c r="A10" s="974"/>
      <c r="B10" s="977"/>
      <c r="C10" s="980"/>
      <c r="D10" s="980"/>
      <c r="E10" s="983"/>
    </row>
    <row r="11" spans="1:7" ht="12.75" customHeight="1" x14ac:dyDescent="0.2">
      <c r="A11" s="24">
        <v>1</v>
      </c>
      <c r="B11" s="542" t="s">
        <v>32</v>
      </c>
      <c r="C11" s="539">
        <v>1164.4000000000001</v>
      </c>
      <c r="D11" s="286"/>
      <c r="E11" s="361"/>
      <c r="F11" s="359"/>
      <c r="G11" s="359"/>
    </row>
    <row r="12" spans="1:7" ht="12.75" customHeight="1" x14ac:dyDescent="0.2">
      <c r="A12" s="24">
        <v>2</v>
      </c>
      <c r="B12" s="543" t="s">
        <v>82</v>
      </c>
      <c r="C12" s="540">
        <v>110518.15</v>
      </c>
      <c r="D12" s="224"/>
      <c r="E12" s="362"/>
    </row>
    <row r="13" spans="1:7" ht="12.75" customHeight="1" x14ac:dyDescent="0.2">
      <c r="A13" s="24">
        <v>3</v>
      </c>
      <c r="B13" s="543" t="s">
        <v>310</v>
      </c>
      <c r="C13" s="540">
        <v>47403.28</v>
      </c>
      <c r="D13" s="224"/>
      <c r="E13" s="363"/>
    </row>
    <row r="14" spans="1:7" ht="12.75" customHeight="1" x14ac:dyDescent="0.2">
      <c r="A14" s="24">
        <v>4</v>
      </c>
      <c r="B14" s="542" t="s">
        <v>4</v>
      </c>
      <c r="C14" s="540">
        <v>7468.8</v>
      </c>
      <c r="D14" s="224"/>
      <c r="E14" s="363"/>
    </row>
    <row r="15" spans="1:7" ht="12.75" customHeight="1" x14ac:dyDescent="0.2">
      <c r="A15" s="24">
        <v>5</v>
      </c>
      <c r="B15" s="542" t="s">
        <v>5</v>
      </c>
      <c r="C15" s="540">
        <v>9010.43</v>
      </c>
      <c r="D15" s="224"/>
      <c r="E15" s="363"/>
    </row>
    <row r="16" spans="1:7" ht="13.5" customHeight="1" x14ac:dyDescent="0.2">
      <c r="A16" s="24">
        <v>6</v>
      </c>
      <c r="B16" s="544" t="s">
        <v>395</v>
      </c>
      <c r="C16" s="540">
        <v>84517.05</v>
      </c>
      <c r="D16" s="224"/>
      <c r="E16" s="363"/>
      <c r="G16" s="359"/>
    </row>
    <row r="17" spans="1:7" ht="12.75" customHeight="1" x14ac:dyDescent="0.2">
      <c r="A17" s="24">
        <v>7</v>
      </c>
      <c r="B17" s="544" t="s">
        <v>103</v>
      </c>
      <c r="C17" s="540">
        <v>7912.08</v>
      </c>
      <c r="D17" s="224"/>
      <c r="E17" s="363"/>
    </row>
    <row r="18" spans="1:7" ht="12.75" customHeight="1" x14ac:dyDescent="0.2">
      <c r="A18" s="24">
        <v>8</v>
      </c>
      <c r="B18" s="543" t="s">
        <v>33</v>
      </c>
      <c r="C18" s="540">
        <v>20169.990000000002</v>
      </c>
      <c r="D18" s="224"/>
      <c r="E18" s="363"/>
    </row>
    <row r="19" spans="1:7" ht="12.75" customHeight="1" x14ac:dyDescent="0.2">
      <c r="A19" s="24">
        <v>9</v>
      </c>
      <c r="B19" s="543" t="s">
        <v>7</v>
      </c>
      <c r="C19" s="540">
        <v>7512.84</v>
      </c>
      <c r="D19" s="224"/>
      <c r="E19" s="363"/>
      <c r="G19" s="359"/>
    </row>
    <row r="20" spans="1:7" ht="12.75" customHeight="1" x14ac:dyDescent="0.2">
      <c r="A20" s="24">
        <v>10</v>
      </c>
      <c r="B20" s="542" t="s">
        <v>8</v>
      </c>
      <c r="C20" s="540">
        <v>764.05</v>
      </c>
      <c r="D20" s="224"/>
      <c r="E20" s="363"/>
    </row>
    <row r="21" spans="1:7" ht="12.75" customHeight="1" x14ac:dyDescent="0.2">
      <c r="A21" s="24">
        <v>11</v>
      </c>
      <c r="B21" s="542" t="s">
        <v>9</v>
      </c>
      <c r="C21" s="540">
        <v>2747.8</v>
      </c>
      <c r="D21" s="224"/>
      <c r="E21" s="363"/>
    </row>
    <row r="22" spans="1:7" ht="12.75" customHeight="1" x14ac:dyDescent="0.2">
      <c r="A22" s="24">
        <v>12</v>
      </c>
      <c r="B22" s="542" t="s">
        <v>12</v>
      </c>
      <c r="C22" s="540">
        <v>5426.71</v>
      </c>
      <c r="D22" s="224"/>
      <c r="E22" s="363"/>
    </row>
    <row r="23" spans="1:7" ht="12.75" customHeight="1" x14ac:dyDescent="0.2">
      <c r="A23" s="24">
        <v>13</v>
      </c>
      <c r="B23" s="542" t="s">
        <v>106</v>
      </c>
      <c r="C23" s="540">
        <v>527.04</v>
      </c>
      <c r="D23" s="224"/>
      <c r="E23" s="363"/>
    </row>
    <row r="24" spans="1:7" ht="13.5" customHeight="1" x14ac:dyDescent="0.2">
      <c r="A24" s="24">
        <v>14</v>
      </c>
      <c r="B24" s="542" t="s">
        <v>15</v>
      </c>
      <c r="C24" s="540">
        <v>22.04</v>
      </c>
      <c r="D24" s="224"/>
      <c r="E24" s="363"/>
    </row>
    <row r="25" spans="1:7" ht="12.75" customHeight="1" x14ac:dyDescent="0.2">
      <c r="A25" s="24">
        <v>15</v>
      </c>
      <c r="B25" s="542" t="s">
        <v>34</v>
      </c>
      <c r="C25" s="540">
        <v>3698.1</v>
      </c>
      <c r="D25" s="224"/>
      <c r="E25" s="363"/>
    </row>
    <row r="26" spans="1:7" ht="12.75" customHeight="1" x14ac:dyDescent="0.2">
      <c r="A26" s="24">
        <v>16</v>
      </c>
      <c r="B26" s="542" t="s">
        <v>17</v>
      </c>
      <c r="C26" s="540">
        <v>8208.02</v>
      </c>
      <c r="D26" s="224"/>
      <c r="E26" s="363"/>
    </row>
    <row r="27" spans="1:7" x14ac:dyDescent="0.2">
      <c r="A27" s="291">
        <v>17</v>
      </c>
      <c r="B27" s="545" t="s">
        <v>337</v>
      </c>
      <c r="C27" s="224">
        <v>2418.88</v>
      </c>
      <c r="D27" s="224"/>
      <c r="E27" s="363"/>
      <c r="G27" s="359"/>
    </row>
    <row r="28" spans="1:7" x14ac:dyDescent="0.2">
      <c r="A28" s="291">
        <v>18</v>
      </c>
      <c r="B28" s="545" t="s">
        <v>338</v>
      </c>
      <c r="C28" s="224">
        <v>21175.48</v>
      </c>
      <c r="D28" s="224"/>
      <c r="E28" s="363"/>
    </row>
    <row r="29" spans="1:7" x14ac:dyDescent="0.2">
      <c r="A29" s="291">
        <v>19</v>
      </c>
      <c r="B29" s="545" t="s">
        <v>339</v>
      </c>
      <c r="C29" s="224">
        <v>2032.59</v>
      </c>
      <c r="D29" s="224"/>
      <c r="E29" s="363"/>
    </row>
    <row r="30" spans="1:7" x14ac:dyDescent="0.2">
      <c r="A30" s="291">
        <v>20</v>
      </c>
      <c r="B30" s="545" t="s">
        <v>340</v>
      </c>
      <c r="C30" s="224">
        <v>5403.8</v>
      </c>
      <c r="D30" s="224"/>
      <c r="E30" s="363"/>
    </row>
    <row r="31" spans="1:7" x14ac:dyDescent="0.2">
      <c r="A31" s="291">
        <v>21</v>
      </c>
      <c r="B31" s="545" t="s">
        <v>341</v>
      </c>
      <c r="C31" s="224">
        <v>734.8</v>
      </c>
      <c r="D31" s="224"/>
      <c r="E31" s="363"/>
    </row>
    <row r="32" spans="1:7" x14ac:dyDescent="0.2">
      <c r="A32" s="291">
        <v>22</v>
      </c>
      <c r="B32" s="545" t="s">
        <v>343</v>
      </c>
      <c r="C32" s="224">
        <v>16009.05</v>
      </c>
      <c r="D32" s="224"/>
      <c r="E32" s="363"/>
    </row>
    <row r="33" spans="1:5" x14ac:dyDescent="0.2">
      <c r="A33" s="291">
        <v>23</v>
      </c>
      <c r="B33" s="545" t="s">
        <v>356</v>
      </c>
      <c r="C33" s="224">
        <v>1110.68</v>
      </c>
      <c r="D33" s="224"/>
      <c r="E33" s="363"/>
    </row>
    <row r="34" spans="1:5" x14ac:dyDescent="0.2">
      <c r="A34" s="291">
        <v>24</v>
      </c>
      <c r="B34" s="545" t="s">
        <v>40</v>
      </c>
      <c r="C34" s="224">
        <v>1390.46</v>
      </c>
      <c r="D34" s="224"/>
      <c r="E34" s="363"/>
    </row>
    <row r="35" spans="1:5" x14ac:dyDescent="0.2">
      <c r="A35" s="291">
        <v>25</v>
      </c>
      <c r="B35" s="545" t="s">
        <v>300</v>
      </c>
      <c r="C35" s="224">
        <v>9</v>
      </c>
      <c r="D35" s="224"/>
      <c r="E35" s="363"/>
    </row>
    <row r="36" spans="1:5" x14ac:dyDescent="0.2">
      <c r="A36" s="291">
        <v>26</v>
      </c>
      <c r="B36" s="545" t="s">
        <v>347</v>
      </c>
      <c r="C36" s="224">
        <v>607.46</v>
      </c>
      <c r="D36" s="224"/>
      <c r="E36" s="363"/>
    </row>
    <row r="37" spans="1:5" x14ac:dyDescent="0.2">
      <c r="A37" s="291">
        <v>27</v>
      </c>
      <c r="B37" s="545" t="s">
        <v>358</v>
      </c>
      <c r="C37" s="224">
        <v>1334.14</v>
      </c>
      <c r="D37" s="224"/>
      <c r="E37" s="363"/>
    </row>
    <row r="38" spans="1:5" x14ac:dyDescent="0.2">
      <c r="A38" s="291">
        <v>28</v>
      </c>
      <c r="B38" s="545" t="s">
        <v>274</v>
      </c>
      <c r="C38" s="224">
        <v>2295.9699999999998</v>
      </c>
      <c r="D38" s="224"/>
      <c r="E38" s="363"/>
    </row>
    <row r="39" spans="1:5" x14ac:dyDescent="0.2">
      <c r="A39" s="291">
        <v>29</v>
      </c>
      <c r="B39" s="545" t="s">
        <v>359</v>
      </c>
      <c r="C39" s="224">
        <v>376.77</v>
      </c>
      <c r="D39" s="224"/>
      <c r="E39" s="363"/>
    </row>
    <row r="40" spans="1:5" x14ac:dyDescent="0.2">
      <c r="A40" s="291">
        <v>30</v>
      </c>
      <c r="B40" s="545" t="s">
        <v>27</v>
      </c>
      <c r="C40" s="224">
        <v>965.67</v>
      </c>
      <c r="D40" s="224"/>
      <c r="E40" s="363"/>
    </row>
    <row r="41" spans="1:5" x14ac:dyDescent="0.2">
      <c r="A41" s="291">
        <v>31</v>
      </c>
      <c r="B41" s="546" t="s">
        <v>305</v>
      </c>
      <c r="C41" s="224">
        <v>1082.17</v>
      </c>
      <c r="D41" s="224"/>
      <c r="E41" s="363"/>
    </row>
    <row r="42" spans="1:5" x14ac:dyDescent="0.2">
      <c r="A42" s="291">
        <v>32</v>
      </c>
      <c r="B42" s="545" t="s">
        <v>299</v>
      </c>
      <c r="C42" s="224">
        <v>795</v>
      </c>
      <c r="D42" s="224"/>
      <c r="E42" s="363"/>
    </row>
    <row r="43" spans="1:5" x14ac:dyDescent="0.2">
      <c r="A43" s="291">
        <v>33</v>
      </c>
      <c r="B43" s="545" t="s">
        <v>121</v>
      </c>
      <c r="C43" s="224">
        <v>6742.67</v>
      </c>
      <c r="D43" s="224"/>
      <c r="E43" s="363"/>
    </row>
    <row r="44" spans="1:5" x14ac:dyDescent="0.2">
      <c r="A44" s="291">
        <v>34</v>
      </c>
      <c r="B44" s="545" t="s">
        <v>307</v>
      </c>
      <c r="C44" s="224">
        <v>3769.94</v>
      </c>
      <c r="D44" s="224"/>
      <c r="E44" s="363"/>
    </row>
    <row r="45" spans="1:5" x14ac:dyDescent="0.2">
      <c r="A45" s="291">
        <v>35</v>
      </c>
      <c r="B45" s="545" t="s">
        <v>306</v>
      </c>
      <c r="C45" s="15">
        <v>4592.12</v>
      </c>
      <c r="D45" s="224"/>
      <c r="E45" s="363"/>
    </row>
    <row r="46" spans="1:5" x14ac:dyDescent="0.2">
      <c r="A46" s="291">
        <v>36</v>
      </c>
      <c r="B46" s="545" t="s">
        <v>29</v>
      </c>
      <c r="C46" s="224">
        <v>10010.01</v>
      </c>
      <c r="D46" s="224"/>
      <c r="E46" s="363"/>
    </row>
    <row r="47" spans="1:5" x14ac:dyDescent="0.2">
      <c r="A47" s="291">
        <v>37</v>
      </c>
      <c r="B47" s="547" t="s">
        <v>30</v>
      </c>
      <c r="C47" s="224">
        <v>367.5</v>
      </c>
      <c r="D47" s="224"/>
      <c r="E47" s="363"/>
    </row>
    <row r="48" spans="1:5" x14ac:dyDescent="0.2">
      <c r="A48" s="291">
        <v>38</v>
      </c>
      <c r="B48" s="545" t="s">
        <v>122</v>
      </c>
      <c r="C48" s="224">
        <v>3400.24</v>
      </c>
      <c r="D48" s="224"/>
      <c r="E48" s="363"/>
    </row>
    <row r="49" spans="1:8" x14ac:dyDescent="0.2">
      <c r="A49" s="291">
        <v>39</v>
      </c>
      <c r="B49" s="545" t="s">
        <v>275</v>
      </c>
      <c r="C49" s="224">
        <v>758.33</v>
      </c>
      <c r="D49" s="224"/>
      <c r="E49" s="363"/>
    </row>
    <row r="50" spans="1:8" ht="26.25" customHeight="1" x14ac:dyDescent="0.2">
      <c r="A50" s="553">
        <v>40</v>
      </c>
      <c r="B50" s="548" t="s">
        <v>276</v>
      </c>
      <c r="C50" s="224"/>
      <c r="D50" s="224">
        <v>175405.38</v>
      </c>
      <c r="E50" s="363"/>
    </row>
    <row r="51" spans="1:8" ht="12.75" customHeight="1" x14ac:dyDescent="0.2">
      <c r="A51" s="553">
        <v>41</v>
      </c>
      <c r="B51" s="548" t="s">
        <v>146</v>
      </c>
      <c r="C51" s="224"/>
      <c r="D51" s="224"/>
      <c r="E51" s="363">
        <f>E52</f>
        <v>59976.94</v>
      </c>
    </row>
    <row r="52" spans="1:8" ht="12.75" customHeight="1" x14ac:dyDescent="0.2">
      <c r="A52" s="554">
        <v>42</v>
      </c>
      <c r="B52" s="549" t="s">
        <v>396</v>
      </c>
      <c r="C52" s="225"/>
      <c r="D52" s="225"/>
      <c r="E52" s="364">
        <v>59976.94</v>
      </c>
      <c r="G52" s="745"/>
    </row>
    <row r="53" spans="1:8" ht="12.75" customHeight="1" x14ac:dyDescent="0.2">
      <c r="A53" s="554">
        <v>43</v>
      </c>
      <c r="B53" s="550" t="s">
        <v>333</v>
      </c>
      <c r="C53" s="225"/>
      <c r="D53" s="283"/>
      <c r="E53" s="365">
        <f>E54</f>
        <v>1000000</v>
      </c>
    </row>
    <row r="54" spans="1:8" ht="25.5" customHeight="1" thickBot="1" x14ac:dyDescent="0.25">
      <c r="A54" s="554">
        <v>44</v>
      </c>
      <c r="B54" s="551" t="s">
        <v>397</v>
      </c>
      <c r="C54" s="283"/>
      <c r="D54" s="283"/>
      <c r="E54" s="366">
        <v>1000000</v>
      </c>
    </row>
    <row r="55" spans="1:8" ht="13.5" thickBot="1" x14ac:dyDescent="0.25">
      <c r="A55" s="555">
        <v>45</v>
      </c>
      <c r="B55" s="552" t="s">
        <v>46</v>
      </c>
      <c r="C55" s="329">
        <f>SUM(C11:C49)</f>
        <v>404453.50999999995</v>
      </c>
      <c r="D55" s="284">
        <f>D50</f>
        <v>175405.38</v>
      </c>
      <c r="E55" s="285">
        <f>E51+E53</f>
        <v>1059976.94</v>
      </c>
      <c r="G55" s="745"/>
    </row>
    <row r="56" spans="1:8" ht="13.5" thickBot="1" x14ac:dyDescent="0.25">
      <c r="A56" s="218"/>
      <c r="B56" s="218"/>
      <c r="C56" s="218"/>
      <c r="D56" s="218"/>
      <c r="E56" s="218"/>
      <c r="F56" s="359"/>
    </row>
    <row r="57" spans="1:8" x14ac:dyDescent="0.2">
      <c r="A57" s="655"/>
      <c r="B57" s="963" t="s">
        <v>712</v>
      </c>
      <c r="C57" s="964"/>
      <c r="D57" s="964"/>
      <c r="E57" s="965"/>
      <c r="G57" s="745">
        <f>41048.50252+404.45351+175.40538+1059.97694+37.47868+1035</f>
        <v>43760.817029999998</v>
      </c>
    </row>
    <row r="58" spans="1:8" s="650" customFormat="1" ht="25.5" x14ac:dyDescent="0.2">
      <c r="A58" s="656" t="s">
        <v>0</v>
      </c>
      <c r="B58" s="654" t="s">
        <v>713</v>
      </c>
      <c r="C58" s="966" t="s">
        <v>50</v>
      </c>
      <c r="D58" s="967"/>
      <c r="E58" s="968"/>
      <c r="F58" s="359"/>
      <c r="G58" s="359"/>
      <c r="H58" s="359"/>
    </row>
    <row r="59" spans="1:8" ht="13.5" thickBot="1" x14ac:dyDescent="0.25">
      <c r="A59" s="657" t="s">
        <v>714</v>
      </c>
      <c r="B59" s="658" t="s">
        <v>531</v>
      </c>
      <c r="C59" s="969">
        <v>37478.68</v>
      </c>
      <c r="D59" s="970"/>
      <c r="E59" s="971"/>
    </row>
  </sheetData>
  <mergeCells count="8">
    <mergeCell ref="B57:E57"/>
    <mergeCell ref="C58:E58"/>
    <mergeCell ref="C59:E59"/>
    <mergeCell ref="A8:A10"/>
    <mergeCell ref="B8:B10"/>
    <mergeCell ref="C8:C10"/>
    <mergeCell ref="D8:D10"/>
    <mergeCell ref="E8:E10"/>
  </mergeCells>
  <phoneticPr fontId="7" type="noConversion"/>
  <pageMargins left="0.74803149606299213" right="0" top="0.39370078740157483" bottom="0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3"/>
  <sheetViews>
    <sheetView workbookViewId="0">
      <selection activeCell="L3" sqref="L3"/>
    </sheetView>
  </sheetViews>
  <sheetFormatPr defaultRowHeight="12.75" x14ac:dyDescent="0.2"/>
  <cols>
    <col min="1" max="1" width="3.85546875" customWidth="1"/>
    <col min="2" max="2" width="6.140625" customWidth="1"/>
    <col min="3" max="3" width="31.7109375" customWidth="1"/>
    <col min="4" max="4" width="21.7109375" customWidth="1"/>
    <col min="5" max="5" width="19" customWidth="1"/>
    <col min="6" max="6" width="11.85546875" customWidth="1"/>
    <col min="7" max="7" width="10.5703125" customWidth="1"/>
    <col min="8" max="8" width="12.28515625" customWidth="1"/>
    <col min="9" max="9" width="10.57031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10" customWidth="1"/>
    <col min="17" max="17" width="11.5703125" customWidth="1"/>
  </cols>
  <sheetData>
    <row r="2" spans="1:16" x14ac:dyDescent="0.2">
      <c r="A2" s="10"/>
      <c r="B2" s="10"/>
      <c r="C2" s="10"/>
      <c r="D2" s="10"/>
      <c r="E2" s="10"/>
      <c r="F2" s="10"/>
      <c r="G2" s="10"/>
      <c r="H2" s="740"/>
      <c r="I2" s="740"/>
      <c r="J2" s="740"/>
      <c r="K2" s="740"/>
      <c r="L2" s="10" t="s">
        <v>278</v>
      </c>
      <c r="M2" s="10"/>
      <c r="N2" s="10"/>
      <c r="O2" s="740"/>
      <c r="P2" s="740"/>
    </row>
    <row r="3" spans="1:16" x14ac:dyDescent="0.2">
      <c r="A3" s="10"/>
      <c r="B3" s="10"/>
      <c r="C3" s="10"/>
      <c r="D3" s="10"/>
      <c r="E3" s="10"/>
      <c r="F3" s="10"/>
      <c r="G3" s="10"/>
      <c r="H3" s="740"/>
      <c r="I3" s="740"/>
      <c r="J3" s="740"/>
      <c r="K3" s="740"/>
      <c r="L3" s="10" t="s">
        <v>764</v>
      </c>
      <c r="M3" s="10"/>
      <c r="N3" s="10"/>
      <c r="O3" s="740"/>
      <c r="P3" s="740"/>
    </row>
    <row r="4" spans="1:16" x14ac:dyDescent="0.2">
      <c r="A4" s="10"/>
      <c r="B4" s="10"/>
      <c r="C4" s="10"/>
      <c r="D4" s="10"/>
      <c r="E4" s="10"/>
      <c r="F4" s="10"/>
      <c r="G4" s="10"/>
      <c r="H4" s="740"/>
      <c r="I4" s="740"/>
      <c r="J4" s="740"/>
      <c r="K4" s="740"/>
      <c r="L4" s="10" t="s">
        <v>279</v>
      </c>
      <c r="M4" s="10"/>
      <c r="N4" s="10"/>
      <c r="O4" s="740"/>
      <c r="P4" s="740"/>
    </row>
    <row r="5" spans="1:16" x14ac:dyDescent="0.2">
      <c r="A5" s="10"/>
      <c r="B5" s="10"/>
      <c r="C5" s="10"/>
      <c r="D5" s="10"/>
      <c r="E5" s="10"/>
      <c r="F5" s="10"/>
      <c r="G5" s="10"/>
      <c r="H5" s="740"/>
      <c r="I5" s="740"/>
      <c r="J5" s="740"/>
      <c r="K5" s="740"/>
      <c r="L5" s="10"/>
      <c r="M5" s="741"/>
      <c r="N5" s="740"/>
      <c r="O5" s="740"/>
      <c r="P5" s="740"/>
    </row>
    <row r="6" spans="1:16" x14ac:dyDescent="0.2">
      <c r="A6" s="995" t="s">
        <v>709</v>
      </c>
      <c r="B6" s="996"/>
      <c r="C6" s="996"/>
      <c r="D6" s="996"/>
      <c r="E6" s="996"/>
      <c r="F6" s="996"/>
      <c r="G6" s="997"/>
      <c r="H6" s="997"/>
      <c r="I6" s="997"/>
      <c r="J6" s="997"/>
      <c r="K6" s="997"/>
      <c r="L6" s="10"/>
      <c r="M6" s="741"/>
      <c r="N6" s="740"/>
      <c r="O6" s="740"/>
      <c r="P6" s="740"/>
    </row>
    <row r="7" spans="1:16" x14ac:dyDescent="0.2">
      <c r="A7" s="995"/>
      <c r="B7" s="996"/>
      <c r="C7" s="996"/>
      <c r="D7" s="996"/>
      <c r="E7" s="996"/>
      <c r="F7" s="996"/>
      <c r="G7" s="997"/>
      <c r="H7" s="997"/>
      <c r="I7" s="997"/>
      <c r="J7" s="997"/>
      <c r="K7" s="997"/>
      <c r="L7" s="10"/>
      <c r="M7" s="741"/>
      <c r="N7" s="740"/>
      <c r="O7" s="740"/>
      <c r="P7" s="740"/>
    </row>
    <row r="8" spans="1:16" x14ac:dyDescent="0.2">
      <c r="A8" s="996"/>
      <c r="B8" s="996"/>
      <c r="C8" s="996"/>
      <c r="D8" s="996"/>
      <c r="E8" s="996"/>
      <c r="F8" s="996"/>
      <c r="G8" s="997"/>
      <c r="H8" s="997"/>
      <c r="I8" s="997"/>
      <c r="J8" s="997"/>
      <c r="K8" s="997"/>
      <c r="L8" s="740"/>
      <c r="M8" s="741"/>
      <c r="N8" s="740"/>
      <c r="O8" s="740"/>
      <c r="P8" s="740"/>
    </row>
    <row r="9" spans="1:16" x14ac:dyDescent="0.2">
      <c r="A9" s="742"/>
      <c r="B9" s="742"/>
      <c r="C9" s="10"/>
      <c r="D9" s="10"/>
      <c r="E9" s="10"/>
      <c r="F9" s="10"/>
      <c r="G9" s="10"/>
      <c r="H9" s="741"/>
      <c r="I9" s="740"/>
      <c r="J9" s="740"/>
      <c r="K9" s="740"/>
      <c r="L9" s="740"/>
      <c r="M9" s="740"/>
      <c r="N9" s="740"/>
      <c r="O9" s="740"/>
      <c r="P9" s="740"/>
    </row>
    <row r="10" spans="1:16" x14ac:dyDescent="0.2">
      <c r="A10" s="740"/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</row>
    <row r="11" spans="1:16" x14ac:dyDescent="0.2">
      <c r="A11" s="740"/>
      <c r="B11" s="740"/>
      <c r="C11" s="740"/>
      <c r="D11" s="740"/>
      <c r="E11" s="740"/>
      <c r="F11" s="740"/>
      <c r="G11" s="740"/>
      <c r="H11" s="740"/>
      <c r="I11" s="10" t="s">
        <v>577</v>
      </c>
      <c r="J11" s="740"/>
      <c r="K11" s="740"/>
      <c r="L11" s="740"/>
      <c r="M11" s="740"/>
      <c r="N11" s="740"/>
      <c r="O11" s="740"/>
      <c r="P11" s="740"/>
    </row>
    <row r="12" spans="1:16" x14ac:dyDescent="0.2">
      <c r="A12" s="998" t="s">
        <v>473</v>
      </c>
      <c r="B12" s="1001" t="s">
        <v>578</v>
      </c>
      <c r="C12" s="1004" t="s">
        <v>579</v>
      </c>
      <c r="D12" s="990" t="s">
        <v>580</v>
      </c>
      <c r="E12" s="1008" t="s">
        <v>581</v>
      </c>
      <c r="F12" s="808" t="s">
        <v>582</v>
      </c>
      <c r="G12" s="809"/>
      <c r="H12" s="809"/>
      <c r="I12" s="809"/>
      <c r="J12" s="992" t="s">
        <v>583</v>
      </c>
      <c r="K12" s="993"/>
      <c r="L12" s="993"/>
      <c r="M12" s="993"/>
      <c r="N12" s="993"/>
      <c r="O12" s="994"/>
      <c r="P12" s="984" t="s">
        <v>584</v>
      </c>
    </row>
    <row r="13" spans="1:16" x14ac:dyDescent="0.2">
      <c r="A13" s="999"/>
      <c r="B13" s="1002"/>
      <c r="C13" s="1005"/>
      <c r="D13" s="1007"/>
      <c r="E13" s="1009"/>
      <c r="F13" s="986" t="s">
        <v>585</v>
      </c>
      <c r="G13" s="988" t="s">
        <v>586</v>
      </c>
      <c r="H13" s="990" t="s">
        <v>587</v>
      </c>
      <c r="I13" s="988" t="s">
        <v>588</v>
      </c>
      <c r="J13" s="992"/>
      <c r="K13" s="993"/>
      <c r="L13" s="993"/>
      <c r="M13" s="993"/>
      <c r="N13" s="993"/>
      <c r="O13" s="994"/>
      <c r="P13" s="985"/>
    </row>
    <row r="14" spans="1:16" ht="36" x14ac:dyDescent="0.2">
      <c r="A14" s="1000"/>
      <c r="B14" s="1003"/>
      <c r="C14" s="1006"/>
      <c r="D14" s="991"/>
      <c r="E14" s="1010"/>
      <c r="F14" s="987"/>
      <c r="G14" s="989"/>
      <c r="H14" s="991"/>
      <c r="I14" s="989"/>
      <c r="J14" s="809" t="s">
        <v>574</v>
      </c>
      <c r="K14" s="808" t="s">
        <v>585</v>
      </c>
      <c r="L14" s="808" t="s">
        <v>589</v>
      </c>
      <c r="M14" s="808" t="s">
        <v>587</v>
      </c>
      <c r="N14" s="808" t="s">
        <v>590</v>
      </c>
      <c r="O14" s="808" t="s">
        <v>591</v>
      </c>
      <c r="P14" s="810"/>
    </row>
    <row r="15" spans="1:16" ht="43.5" customHeight="1" x14ac:dyDescent="0.2">
      <c r="A15" s="811">
        <v>1</v>
      </c>
      <c r="B15" s="811">
        <v>5</v>
      </c>
      <c r="C15" s="812" t="s">
        <v>592</v>
      </c>
      <c r="D15" s="813" t="s">
        <v>593</v>
      </c>
      <c r="E15" s="814">
        <f t="shared" ref="E15:E41" si="0">SUM(F15:I15)</f>
        <v>2964</v>
      </c>
      <c r="F15" s="815"/>
      <c r="G15" s="811">
        <v>2075</v>
      </c>
      <c r="H15" s="811"/>
      <c r="I15" s="816">
        <v>889</v>
      </c>
      <c r="J15" s="814">
        <f>SUM(K15:N15)</f>
        <v>1425.7142899999999</v>
      </c>
      <c r="K15" s="817"/>
      <c r="L15" s="817">
        <v>998</v>
      </c>
      <c r="M15" s="817"/>
      <c r="N15" s="817">
        <v>427.71429000000001</v>
      </c>
      <c r="O15" s="817"/>
      <c r="P15" s="818"/>
    </row>
    <row r="16" spans="1:16" ht="45.75" customHeight="1" x14ac:dyDescent="0.2">
      <c r="A16" s="811">
        <v>2</v>
      </c>
      <c r="B16" s="811">
        <v>5</v>
      </c>
      <c r="C16" s="812" t="s">
        <v>594</v>
      </c>
      <c r="D16" s="813" t="s">
        <v>593</v>
      </c>
      <c r="E16" s="814">
        <f t="shared" si="0"/>
        <v>391</v>
      </c>
      <c r="F16" s="819"/>
      <c r="G16" s="819">
        <v>332</v>
      </c>
      <c r="H16" s="811"/>
      <c r="I16" s="816">
        <v>59</v>
      </c>
      <c r="J16" s="814">
        <f>SUM(K16:N16)</f>
        <v>263.39850000000001</v>
      </c>
      <c r="K16" s="817"/>
      <c r="L16" s="817">
        <v>232</v>
      </c>
      <c r="M16" s="817"/>
      <c r="N16" s="820">
        <v>31.398499999999999</v>
      </c>
      <c r="O16" s="817"/>
      <c r="P16" s="818" t="s">
        <v>595</v>
      </c>
    </row>
    <row r="17" spans="1:16" ht="43.5" customHeight="1" x14ac:dyDescent="0.2">
      <c r="A17" s="811">
        <v>3</v>
      </c>
      <c r="B17" s="811">
        <v>4</v>
      </c>
      <c r="C17" s="812" t="s">
        <v>596</v>
      </c>
      <c r="D17" s="813" t="s">
        <v>593</v>
      </c>
      <c r="E17" s="814">
        <f t="shared" si="0"/>
        <v>350.2</v>
      </c>
      <c r="F17" s="811">
        <v>297.7</v>
      </c>
      <c r="G17" s="811"/>
      <c r="H17" s="811"/>
      <c r="I17" s="811">
        <v>52.5</v>
      </c>
      <c r="J17" s="817">
        <f t="shared" ref="J17:J58" si="1">SUM(K17:O17)</f>
        <v>205.60000000000002</v>
      </c>
      <c r="K17" s="821">
        <v>174.8</v>
      </c>
      <c r="L17" s="822"/>
      <c r="M17" s="822"/>
      <c r="N17" s="821">
        <v>30.8</v>
      </c>
      <c r="O17" s="821"/>
      <c r="P17" s="818" t="s">
        <v>597</v>
      </c>
    </row>
    <row r="18" spans="1:16" ht="33" customHeight="1" x14ac:dyDescent="0.2">
      <c r="A18" s="811">
        <v>4</v>
      </c>
      <c r="B18" s="811">
        <v>5</v>
      </c>
      <c r="C18" s="812" t="s">
        <v>598</v>
      </c>
      <c r="D18" s="813" t="s">
        <v>593</v>
      </c>
      <c r="E18" s="814">
        <f t="shared" si="0"/>
        <v>517.86900000000003</v>
      </c>
      <c r="F18" s="811">
        <v>440.18864000000002</v>
      </c>
      <c r="G18" s="811">
        <v>25.893460000000001</v>
      </c>
      <c r="H18" s="811"/>
      <c r="I18" s="817">
        <v>51.786900000000003</v>
      </c>
      <c r="J18" s="817">
        <f t="shared" si="1"/>
        <v>12.886900000000001</v>
      </c>
      <c r="K18" s="821"/>
      <c r="L18" s="822"/>
      <c r="M18" s="822"/>
      <c r="N18" s="821"/>
      <c r="O18" s="821">
        <v>12.886900000000001</v>
      </c>
      <c r="P18" s="823"/>
    </row>
    <row r="19" spans="1:16" ht="85.5" customHeight="1" x14ac:dyDescent="0.2">
      <c r="A19" s="811">
        <v>5</v>
      </c>
      <c r="B19" s="811">
        <v>5</v>
      </c>
      <c r="C19" s="812" t="s">
        <v>599</v>
      </c>
      <c r="D19" s="813" t="s">
        <v>593</v>
      </c>
      <c r="E19" s="814">
        <f t="shared" si="0"/>
        <v>339.29999999999995</v>
      </c>
      <c r="F19" s="811">
        <v>203.7</v>
      </c>
      <c r="G19" s="811">
        <v>18</v>
      </c>
      <c r="H19" s="811"/>
      <c r="I19" s="811">
        <v>117.6</v>
      </c>
      <c r="J19" s="817">
        <f t="shared" si="1"/>
        <v>0</v>
      </c>
      <c r="K19" s="820"/>
      <c r="L19" s="817"/>
      <c r="M19" s="817"/>
      <c r="N19" s="820"/>
      <c r="O19" s="820"/>
      <c r="P19" s="818" t="s">
        <v>600</v>
      </c>
    </row>
    <row r="20" spans="1:16" ht="73.5" customHeight="1" x14ac:dyDescent="0.2">
      <c r="A20" s="811">
        <v>6</v>
      </c>
      <c r="B20" s="811">
        <v>5</v>
      </c>
      <c r="C20" s="812" t="s">
        <v>601</v>
      </c>
      <c r="D20" s="813" t="s">
        <v>593</v>
      </c>
      <c r="E20" s="814">
        <f t="shared" si="0"/>
        <v>1280.5</v>
      </c>
      <c r="F20" s="811">
        <v>286.89999999999998</v>
      </c>
      <c r="G20" s="811">
        <v>780</v>
      </c>
      <c r="H20" s="811"/>
      <c r="I20" s="811">
        <v>213.6</v>
      </c>
      <c r="J20" s="817">
        <f t="shared" si="1"/>
        <v>0</v>
      </c>
      <c r="K20" s="820">
        <v>0</v>
      </c>
      <c r="L20" s="817"/>
      <c r="M20" s="817"/>
      <c r="N20" s="820"/>
      <c r="O20" s="820"/>
      <c r="P20" s="818" t="s">
        <v>751</v>
      </c>
    </row>
    <row r="21" spans="1:16" ht="57" customHeight="1" x14ac:dyDescent="0.2">
      <c r="A21" s="811">
        <v>7</v>
      </c>
      <c r="B21" s="811">
        <v>4</v>
      </c>
      <c r="C21" s="812" t="s">
        <v>602</v>
      </c>
      <c r="D21" s="813" t="s">
        <v>593</v>
      </c>
      <c r="E21" s="814">
        <f t="shared" si="0"/>
        <v>289.2</v>
      </c>
      <c r="F21" s="811">
        <v>289.2</v>
      </c>
      <c r="G21" s="811"/>
      <c r="H21" s="811"/>
      <c r="I21" s="811"/>
      <c r="J21" s="817">
        <f t="shared" si="1"/>
        <v>82.1</v>
      </c>
      <c r="K21" s="820">
        <v>82.1</v>
      </c>
      <c r="L21" s="817"/>
      <c r="M21" s="817"/>
      <c r="N21" s="820"/>
      <c r="O21" s="820"/>
      <c r="P21" s="818" t="s">
        <v>603</v>
      </c>
    </row>
    <row r="22" spans="1:16" ht="78.75" customHeight="1" x14ac:dyDescent="0.2">
      <c r="A22" s="811">
        <v>8</v>
      </c>
      <c r="B22" s="811">
        <v>4</v>
      </c>
      <c r="C22" s="812" t="s">
        <v>604</v>
      </c>
      <c r="D22" s="813" t="s">
        <v>593</v>
      </c>
      <c r="E22" s="814">
        <f t="shared" si="0"/>
        <v>256.11099999999999</v>
      </c>
      <c r="F22" s="824">
        <v>244.251</v>
      </c>
      <c r="G22" s="824"/>
      <c r="H22" s="824"/>
      <c r="I22" s="824">
        <v>11.86</v>
      </c>
      <c r="J22" s="817">
        <f t="shared" si="1"/>
        <v>16.66357</v>
      </c>
      <c r="K22" s="825">
        <v>16.66357</v>
      </c>
      <c r="L22" s="817"/>
      <c r="M22" s="817"/>
      <c r="N22" s="820"/>
      <c r="O22" s="820"/>
      <c r="P22" s="826" t="s">
        <v>605</v>
      </c>
    </row>
    <row r="23" spans="1:16" ht="51.75" customHeight="1" x14ac:dyDescent="0.2">
      <c r="A23" s="811">
        <v>9</v>
      </c>
      <c r="B23" s="811">
        <v>6</v>
      </c>
      <c r="C23" s="812" t="s">
        <v>606</v>
      </c>
      <c r="D23" s="813" t="s">
        <v>593</v>
      </c>
      <c r="E23" s="817">
        <f t="shared" si="0"/>
        <v>294.93387999999999</v>
      </c>
      <c r="F23" s="826">
        <v>198.04810000000001</v>
      </c>
      <c r="G23" s="820">
        <v>34.949660000000002</v>
      </c>
      <c r="H23" s="826"/>
      <c r="I23" s="820">
        <v>61.936120000000003</v>
      </c>
      <c r="J23" s="817">
        <f t="shared" si="1"/>
        <v>273.99603000000002</v>
      </c>
      <c r="K23" s="820">
        <v>183.98832999999999</v>
      </c>
      <c r="L23" s="817">
        <v>32.468530000000001</v>
      </c>
      <c r="M23" s="817"/>
      <c r="N23" s="820">
        <v>57.539169999999999</v>
      </c>
      <c r="O23" s="820"/>
      <c r="P23" s="818" t="s">
        <v>607</v>
      </c>
    </row>
    <row r="24" spans="1:16" ht="65.25" customHeight="1" x14ac:dyDescent="0.2">
      <c r="A24" s="811">
        <v>10</v>
      </c>
      <c r="B24" s="811">
        <v>6</v>
      </c>
      <c r="C24" s="827" t="s">
        <v>608</v>
      </c>
      <c r="D24" s="826" t="s">
        <v>609</v>
      </c>
      <c r="E24" s="814">
        <f t="shared" ref="E24:E25" si="2">SUM(F24:I24)</f>
        <v>375</v>
      </c>
      <c r="F24" s="820">
        <v>296.25</v>
      </c>
      <c r="G24" s="817"/>
      <c r="H24" s="817"/>
      <c r="I24" s="820">
        <v>78.75</v>
      </c>
      <c r="J24" s="817">
        <f t="shared" si="1"/>
        <v>375</v>
      </c>
      <c r="K24" s="820">
        <v>251.8125</v>
      </c>
      <c r="L24" s="817">
        <v>44.4375</v>
      </c>
      <c r="M24" s="817"/>
      <c r="N24" s="820">
        <v>78.75</v>
      </c>
      <c r="O24" s="820"/>
      <c r="P24" s="818" t="s">
        <v>610</v>
      </c>
    </row>
    <row r="25" spans="1:16" ht="53.25" customHeight="1" x14ac:dyDescent="0.2">
      <c r="A25" s="811">
        <v>11</v>
      </c>
      <c r="B25" s="811">
        <v>6</v>
      </c>
      <c r="C25" s="828" t="s">
        <v>611</v>
      </c>
      <c r="D25" s="829" t="s">
        <v>609</v>
      </c>
      <c r="E25" s="830">
        <f t="shared" si="2"/>
        <v>375</v>
      </c>
      <c r="F25" s="831">
        <v>296.25</v>
      </c>
      <c r="G25" s="832"/>
      <c r="H25" s="832"/>
      <c r="I25" s="831">
        <v>78.75</v>
      </c>
      <c r="J25" s="817">
        <f t="shared" si="1"/>
        <v>187.5</v>
      </c>
      <c r="K25" s="820">
        <v>125.90625</v>
      </c>
      <c r="L25" s="817">
        <v>22.21875</v>
      </c>
      <c r="M25" s="817"/>
      <c r="N25" s="820">
        <v>39.375</v>
      </c>
      <c r="O25" s="820"/>
      <c r="P25" s="818" t="s">
        <v>610</v>
      </c>
    </row>
    <row r="26" spans="1:16" ht="66.75" customHeight="1" x14ac:dyDescent="0.2">
      <c r="A26" s="811">
        <v>12</v>
      </c>
      <c r="B26" s="811">
        <v>5</v>
      </c>
      <c r="C26" s="812" t="s">
        <v>612</v>
      </c>
      <c r="D26" s="813" t="s">
        <v>593</v>
      </c>
      <c r="E26" s="814">
        <f t="shared" si="0"/>
        <v>230.83999999999997</v>
      </c>
      <c r="F26" s="820"/>
      <c r="G26" s="820">
        <v>68.8</v>
      </c>
      <c r="H26" s="820">
        <v>160.4</v>
      </c>
      <c r="I26" s="820">
        <v>1.64</v>
      </c>
      <c r="J26" s="817">
        <f t="shared" si="1"/>
        <v>92.967510000000004</v>
      </c>
      <c r="K26" s="821"/>
      <c r="L26" s="822">
        <v>68.8</v>
      </c>
      <c r="M26" s="822">
        <v>22.227</v>
      </c>
      <c r="N26" s="821"/>
      <c r="O26" s="821">
        <v>1.94051</v>
      </c>
      <c r="P26" s="833" t="s">
        <v>613</v>
      </c>
    </row>
    <row r="27" spans="1:16" ht="68.25" customHeight="1" x14ac:dyDescent="0.2">
      <c r="A27" s="834">
        <v>13</v>
      </c>
      <c r="B27" s="834">
        <v>5</v>
      </c>
      <c r="C27" s="835" t="s">
        <v>614</v>
      </c>
      <c r="D27" s="836" t="s">
        <v>609</v>
      </c>
      <c r="E27" s="837">
        <f t="shared" ref="E27" si="3">SUM(F27:I27)</f>
        <v>82.75</v>
      </c>
      <c r="F27" s="838"/>
      <c r="G27" s="839">
        <v>71.760000000000005</v>
      </c>
      <c r="H27" s="839"/>
      <c r="I27" s="840">
        <v>10.99</v>
      </c>
      <c r="J27" s="817">
        <f>SUM(K27:O27)</f>
        <v>71.760000000000005</v>
      </c>
      <c r="K27" s="841"/>
      <c r="L27" s="837">
        <v>71.760000000000005</v>
      </c>
      <c r="M27" s="837"/>
      <c r="N27" s="841"/>
      <c r="O27" s="841"/>
      <c r="P27" s="855" t="s">
        <v>752</v>
      </c>
    </row>
    <row r="28" spans="1:16" ht="47.25" customHeight="1" x14ac:dyDescent="0.2">
      <c r="A28" s="811">
        <v>14</v>
      </c>
      <c r="B28" s="811">
        <v>5</v>
      </c>
      <c r="C28" s="812" t="s">
        <v>615</v>
      </c>
      <c r="D28" s="813" t="s">
        <v>593</v>
      </c>
      <c r="E28" s="814">
        <f t="shared" si="0"/>
        <v>234.13614999999999</v>
      </c>
      <c r="F28" s="826"/>
      <c r="G28" s="826">
        <v>195.82</v>
      </c>
      <c r="H28" s="826"/>
      <c r="I28" s="826">
        <v>38.31615</v>
      </c>
      <c r="J28" s="817">
        <f t="shared" si="1"/>
        <v>8</v>
      </c>
      <c r="K28" s="820"/>
      <c r="L28" s="817"/>
      <c r="M28" s="817"/>
      <c r="N28" s="820">
        <v>8</v>
      </c>
      <c r="O28" s="820"/>
      <c r="P28" s="818" t="s">
        <v>616</v>
      </c>
    </row>
    <row r="29" spans="1:16" ht="101.25" customHeight="1" x14ac:dyDescent="0.2">
      <c r="A29" s="811">
        <v>15</v>
      </c>
      <c r="B29" s="842">
        <v>5</v>
      </c>
      <c r="C29" s="843" t="s">
        <v>617</v>
      </c>
      <c r="D29" s="829" t="s">
        <v>609</v>
      </c>
      <c r="E29" s="832">
        <f t="shared" ref="E29:E30" si="4">SUM(F29:I29)</f>
        <v>686.81583999999998</v>
      </c>
      <c r="F29" s="844"/>
      <c r="G29" s="845">
        <v>145.00851</v>
      </c>
      <c r="H29" s="845"/>
      <c r="I29" s="844">
        <v>541.80732999999998</v>
      </c>
      <c r="J29" s="817">
        <f t="shared" si="1"/>
        <v>524.92867000000001</v>
      </c>
      <c r="K29" s="846"/>
      <c r="L29" s="847"/>
      <c r="M29" s="847"/>
      <c r="N29" s="846">
        <v>524.92867000000001</v>
      </c>
      <c r="O29" s="846"/>
      <c r="P29" s="848" t="s">
        <v>618</v>
      </c>
    </row>
    <row r="30" spans="1:16" ht="58.5" customHeight="1" x14ac:dyDescent="0.2">
      <c r="A30" s="811">
        <v>16</v>
      </c>
      <c r="B30" s="849">
        <v>5</v>
      </c>
      <c r="C30" s="850" t="s">
        <v>619</v>
      </c>
      <c r="D30" s="851" t="s">
        <v>609</v>
      </c>
      <c r="E30" s="837">
        <f t="shared" si="4"/>
        <v>74.414999999999992</v>
      </c>
      <c r="F30" s="841"/>
      <c r="G30" s="852">
        <v>59.531999999999996</v>
      </c>
      <c r="H30" s="837"/>
      <c r="I30" s="852">
        <v>14.882999999999999</v>
      </c>
      <c r="J30" s="817">
        <f t="shared" si="1"/>
        <v>57.442</v>
      </c>
      <c r="K30" s="853"/>
      <c r="L30" s="854">
        <v>40</v>
      </c>
      <c r="M30" s="854"/>
      <c r="N30" s="853">
        <v>10</v>
      </c>
      <c r="O30" s="853">
        <v>7.4420000000000002</v>
      </c>
      <c r="P30" s="855"/>
    </row>
    <row r="31" spans="1:16" ht="56.25" customHeight="1" x14ac:dyDescent="0.2">
      <c r="A31" s="811">
        <v>17</v>
      </c>
      <c r="B31" s="826">
        <v>6</v>
      </c>
      <c r="C31" s="812" t="s">
        <v>620</v>
      </c>
      <c r="D31" s="813" t="s">
        <v>621</v>
      </c>
      <c r="E31" s="814">
        <f t="shared" si="0"/>
        <v>346.04</v>
      </c>
      <c r="F31" s="826">
        <v>299.99</v>
      </c>
      <c r="G31" s="826"/>
      <c r="H31" s="826">
        <v>46.05</v>
      </c>
      <c r="I31" s="826"/>
      <c r="J31" s="817">
        <f t="shared" si="1"/>
        <v>0</v>
      </c>
      <c r="K31" s="820"/>
      <c r="L31" s="817"/>
      <c r="M31" s="817"/>
      <c r="N31" s="820"/>
      <c r="O31" s="820"/>
      <c r="P31" s="823"/>
    </row>
    <row r="32" spans="1:16" ht="96" customHeight="1" x14ac:dyDescent="0.2">
      <c r="A32" s="834">
        <v>18</v>
      </c>
      <c r="B32" s="885">
        <v>6</v>
      </c>
      <c r="C32" s="850" t="s">
        <v>622</v>
      </c>
      <c r="D32" s="851" t="s">
        <v>609</v>
      </c>
      <c r="E32" s="837">
        <f t="shared" ref="E32" si="5">SUM(F32:I32)</f>
        <v>40</v>
      </c>
      <c r="F32" s="841"/>
      <c r="G32" s="856">
        <v>25</v>
      </c>
      <c r="H32" s="837"/>
      <c r="I32" s="856">
        <v>15</v>
      </c>
      <c r="J32" s="817">
        <f t="shared" si="1"/>
        <v>40</v>
      </c>
      <c r="K32" s="841"/>
      <c r="L32" s="837"/>
      <c r="M32" s="837"/>
      <c r="N32" s="841">
        <v>40</v>
      </c>
      <c r="O32" s="841"/>
      <c r="P32" s="855" t="s">
        <v>623</v>
      </c>
    </row>
    <row r="33" spans="1:16" ht="38.25" x14ac:dyDescent="0.2">
      <c r="A33" s="811">
        <v>19</v>
      </c>
      <c r="B33" s="811">
        <v>4</v>
      </c>
      <c r="C33" s="812" t="s">
        <v>624</v>
      </c>
      <c r="D33" s="813" t="s">
        <v>625</v>
      </c>
      <c r="E33" s="814">
        <f t="shared" si="0"/>
        <v>329.54992000000004</v>
      </c>
      <c r="F33" s="817">
        <v>254.61743000000001</v>
      </c>
      <c r="G33" s="817">
        <v>44.932490000000001</v>
      </c>
      <c r="H33" s="817"/>
      <c r="I33" s="817">
        <v>30</v>
      </c>
      <c r="J33" s="817">
        <f t="shared" si="1"/>
        <v>329.54992000000004</v>
      </c>
      <c r="K33" s="820">
        <v>254.61743000000001</v>
      </c>
      <c r="L33" s="817">
        <v>44.932490000000001</v>
      </c>
      <c r="M33" s="817"/>
      <c r="N33" s="820"/>
      <c r="O33" s="820">
        <v>30</v>
      </c>
      <c r="P33" s="818"/>
    </row>
    <row r="34" spans="1:16" ht="38.25" x14ac:dyDescent="0.2">
      <c r="A34" s="811">
        <v>20</v>
      </c>
      <c r="B34" s="811">
        <v>5</v>
      </c>
      <c r="C34" s="812" t="s">
        <v>626</v>
      </c>
      <c r="D34" s="813" t="s">
        <v>625</v>
      </c>
      <c r="E34" s="814">
        <f t="shared" si="0"/>
        <v>306.48</v>
      </c>
      <c r="F34" s="820">
        <v>245.184</v>
      </c>
      <c r="G34" s="820"/>
      <c r="H34" s="820"/>
      <c r="I34" s="820">
        <v>61.295999999999999</v>
      </c>
      <c r="J34" s="817">
        <f t="shared" si="1"/>
        <v>306.48</v>
      </c>
      <c r="K34" s="820">
        <v>245.184</v>
      </c>
      <c r="L34" s="817"/>
      <c r="M34" s="817"/>
      <c r="N34" s="820">
        <v>61.295999999999999</v>
      </c>
      <c r="O34" s="820"/>
      <c r="P34" s="818"/>
    </row>
    <row r="35" spans="1:16" ht="38.25" x14ac:dyDescent="0.2">
      <c r="A35" s="811">
        <v>21</v>
      </c>
      <c r="B35" s="811">
        <v>5</v>
      </c>
      <c r="C35" s="812" t="s">
        <v>627</v>
      </c>
      <c r="D35" s="813" t="s">
        <v>628</v>
      </c>
      <c r="E35" s="814">
        <f t="shared" si="0"/>
        <v>42.461330000000004</v>
      </c>
      <c r="F35" s="826">
        <v>33.969070000000002</v>
      </c>
      <c r="G35" s="826"/>
      <c r="H35" s="826"/>
      <c r="I35" s="826">
        <v>8.4922599999999999</v>
      </c>
      <c r="J35" s="817">
        <f t="shared" si="1"/>
        <v>0.99177000000000004</v>
      </c>
      <c r="K35" s="817"/>
      <c r="L35" s="817">
        <v>0.79376999999999998</v>
      </c>
      <c r="M35" s="817"/>
      <c r="N35" s="820">
        <v>0.19800000000000001</v>
      </c>
      <c r="O35" s="820"/>
      <c r="P35" s="818"/>
    </row>
    <row r="36" spans="1:16" ht="38.25" x14ac:dyDescent="0.2">
      <c r="A36" s="834">
        <v>22</v>
      </c>
      <c r="B36" s="834">
        <v>4</v>
      </c>
      <c r="C36" s="857" t="s">
        <v>629</v>
      </c>
      <c r="D36" s="851" t="s">
        <v>628</v>
      </c>
      <c r="E36" s="837">
        <f t="shared" ref="E36" si="6">SUM(F36:I36)</f>
        <v>80.63</v>
      </c>
      <c r="F36" s="858">
        <v>80.63</v>
      </c>
      <c r="G36" s="858"/>
      <c r="H36" s="859"/>
      <c r="I36" s="858"/>
      <c r="J36" s="817">
        <f t="shared" si="1"/>
        <v>45.459000000000003</v>
      </c>
      <c r="K36" s="841">
        <f>42959/1000</f>
        <v>42.959000000000003</v>
      </c>
      <c r="L36" s="837"/>
      <c r="M36" s="837"/>
      <c r="N36" s="841"/>
      <c r="O36" s="841">
        <v>2.5</v>
      </c>
      <c r="P36" s="851"/>
    </row>
    <row r="37" spans="1:16" ht="51" x14ac:dyDescent="0.2">
      <c r="A37" s="811">
        <v>23</v>
      </c>
      <c r="B37" s="811">
        <v>4</v>
      </c>
      <c r="C37" s="812" t="s">
        <v>630</v>
      </c>
      <c r="D37" s="813" t="s">
        <v>631</v>
      </c>
      <c r="E37" s="814">
        <f t="shared" si="0"/>
        <v>396.47500000000002</v>
      </c>
      <c r="F37" s="826">
        <v>381.06</v>
      </c>
      <c r="G37" s="826"/>
      <c r="H37" s="826"/>
      <c r="I37" s="826">
        <v>15.414999999999999</v>
      </c>
      <c r="J37" s="817">
        <f t="shared" si="1"/>
        <v>18.100000000000001</v>
      </c>
      <c r="K37" s="821">
        <v>18.100000000000001</v>
      </c>
      <c r="L37" s="822"/>
      <c r="M37" s="822"/>
      <c r="N37" s="821"/>
      <c r="O37" s="821"/>
      <c r="P37" s="818" t="s">
        <v>632</v>
      </c>
    </row>
    <row r="38" spans="1:16" ht="103.5" customHeight="1" x14ac:dyDescent="0.2">
      <c r="A38" s="811">
        <v>24</v>
      </c>
      <c r="B38" s="811">
        <v>3</v>
      </c>
      <c r="C38" s="812" t="s">
        <v>633</v>
      </c>
      <c r="D38" s="813" t="s">
        <v>634</v>
      </c>
      <c r="E38" s="814">
        <f t="shared" si="0"/>
        <v>147.14000000000001</v>
      </c>
      <c r="F38" s="860">
        <v>116.37</v>
      </c>
      <c r="G38" s="860"/>
      <c r="H38" s="860"/>
      <c r="I38" s="860">
        <v>30.77</v>
      </c>
      <c r="J38" s="817">
        <f t="shared" si="1"/>
        <v>0</v>
      </c>
      <c r="K38" s="820">
        <v>0</v>
      </c>
      <c r="L38" s="817"/>
      <c r="M38" s="817"/>
      <c r="N38" s="820">
        <v>0</v>
      </c>
      <c r="O38" s="820"/>
      <c r="P38" s="818" t="s">
        <v>635</v>
      </c>
    </row>
    <row r="39" spans="1:16" ht="102" customHeight="1" x14ac:dyDescent="0.2">
      <c r="A39" s="811">
        <v>25</v>
      </c>
      <c r="B39" s="811">
        <v>3</v>
      </c>
      <c r="C39" s="812" t="s">
        <v>636</v>
      </c>
      <c r="D39" s="813" t="s">
        <v>637</v>
      </c>
      <c r="E39" s="814">
        <f t="shared" si="0"/>
        <v>84.388999999999982</v>
      </c>
      <c r="F39" s="861">
        <v>71.730999999999995</v>
      </c>
      <c r="G39" s="861">
        <v>6.3289999999999997</v>
      </c>
      <c r="H39" s="861"/>
      <c r="I39" s="861">
        <v>6.3289999999999997</v>
      </c>
      <c r="J39" s="817">
        <f t="shared" si="1"/>
        <v>31.695</v>
      </c>
      <c r="K39" s="820">
        <v>31.695</v>
      </c>
      <c r="L39" s="817"/>
      <c r="M39" s="817"/>
      <c r="N39" s="820"/>
      <c r="O39" s="820"/>
      <c r="P39" s="818" t="s">
        <v>638</v>
      </c>
    </row>
    <row r="40" spans="1:16" ht="62.25" customHeight="1" x14ac:dyDescent="0.2">
      <c r="A40" s="811">
        <v>26</v>
      </c>
      <c r="B40" s="811">
        <v>2</v>
      </c>
      <c r="C40" s="812" t="s">
        <v>639</v>
      </c>
      <c r="D40" s="813" t="s">
        <v>640</v>
      </c>
      <c r="E40" s="814">
        <f t="shared" si="0"/>
        <v>98.096000000000004</v>
      </c>
      <c r="F40" s="826">
        <v>83.382000000000005</v>
      </c>
      <c r="G40" s="826"/>
      <c r="H40" s="826"/>
      <c r="I40" s="826">
        <v>14.714</v>
      </c>
      <c r="J40" s="817">
        <f t="shared" si="1"/>
        <v>49.1021</v>
      </c>
      <c r="K40" s="820"/>
      <c r="L40" s="817"/>
      <c r="M40" s="817"/>
      <c r="N40" s="820">
        <v>49.1021</v>
      </c>
      <c r="O40" s="820"/>
      <c r="P40" s="818" t="s">
        <v>641</v>
      </c>
    </row>
    <row r="41" spans="1:16" ht="77.25" customHeight="1" x14ac:dyDescent="0.2">
      <c r="A41" s="811">
        <v>27</v>
      </c>
      <c r="B41" s="811">
        <v>2</v>
      </c>
      <c r="C41" s="812" t="s">
        <v>642</v>
      </c>
      <c r="D41" s="813" t="s">
        <v>640</v>
      </c>
      <c r="E41" s="814">
        <f t="shared" si="0"/>
        <v>22.7</v>
      </c>
      <c r="F41" s="860">
        <v>22.7</v>
      </c>
      <c r="G41" s="860"/>
      <c r="H41" s="860"/>
      <c r="I41" s="860"/>
      <c r="J41" s="817">
        <f t="shared" si="1"/>
        <v>0</v>
      </c>
      <c r="K41" s="820"/>
      <c r="L41" s="817"/>
      <c r="M41" s="817"/>
      <c r="N41" s="820"/>
      <c r="O41" s="820"/>
      <c r="P41" s="818" t="s">
        <v>643</v>
      </c>
    </row>
    <row r="42" spans="1:16" ht="96.75" customHeight="1" x14ac:dyDescent="0.2">
      <c r="A42" s="811">
        <v>28</v>
      </c>
      <c r="B42" s="811">
        <v>2</v>
      </c>
      <c r="C42" s="812" t="s">
        <v>644</v>
      </c>
      <c r="D42" s="813" t="s">
        <v>645</v>
      </c>
      <c r="E42" s="817">
        <v>91.411779999999993</v>
      </c>
      <c r="F42" s="820">
        <v>89.580179999999999</v>
      </c>
      <c r="G42" s="860"/>
      <c r="H42" s="860"/>
      <c r="I42" s="820">
        <v>1.8315999999999999</v>
      </c>
      <c r="J42" s="817">
        <f t="shared" si="1"/>
        <v>16.11421</v>
      </c>
      <c r="K42" s="820">
        <v>15.63106</v>
      </c>
      <c r="L42" s="817"/>
      <c r="M42" s="817"/>
      <c r="N42" s="820">
        <v>0.48315000000000002</v>
      </c>
      <c r="O42" s="820"/>
      <c r="P42" s="818" t="s">
        <v>646</v>
      </c>
    </row>
    <row r="43" spans="1:16" ht="63.75" x14ac:dyDescent="0.2">
      <c r="A43" s="811">
        <v>29</v>
      </c>
      <c r="B43" s="811">
        <v>2</v>
      </c>
      <c r="C43" s="812" t="s">
        <v>647</v>
      </c>
      <c r="D43" s="813" t="s">
        <v>648</v>
      </c>
      <c r="E43" s="814">
        <f t="shared" ref="E43:E59" si="7">SUM(F43:I43)</f>
        <v>273.28800000000001</v>
      </c>
      <c r="F43" s="860">
        <v>232.29499999999999</v>
      </c>
      <c r="G43" s="860"/>
      <c r="H43" s="860"/>
      <c r="I43" s="860">
        <v>40.993000000000002</v>
      </c>
      <c r="J43" s="817">
        <f t="shared" si="1"/>
        <v>0</v>
      </c>
      <c r="K43" s="820"/>
      <c r="L43" s="817"/>
      <c r="M43" s="817"/>
      <c r="N43" s="820"/>
      <c r="O43" s="820"/>
      <c r="P43" s="818" t="s">
        <v>649</v>
      </c>
    </row>
    <row r="44" spans="1:16" ht="51" x14ac:dyDescent="0.2">
      <c r="A44" s="811">
        <v>30</v>
      </c>
      <c r="B44" s="811">
        <v>2</v>
      </c>
      <c r="C44" s="862" t="s">
        <v>650</v>
      </c>
      <c r="D44" s="863" t="s">
        <v>648</v>
      </c>
      <c r="E44" s="814">
        <f t="shared" si="7"/>
        <v>21.736999999999998</v>
      </c>
      <c r="F44" s="816">
        <v>21.736999999999998</v>
      </c>
      <c r="G44" s="816"/>
      <c r="H44" s="816"/>
      <c r="I44" s="816"/>
      <c r="J44" s="817">
        <f t="shared" si="1"/>
        <v>4.3470000000000004</v>
      </c>
      <c r="K44" s="817"/>
      <c r="L44" s="817"/>
      <c r="M44" s="817"/>
      <c r="N44" s="817">
        <v>4.3470000000000004</v>
      </c>
      <c r="O44" s="817"/>
      <c r="P44" s="818" t="s">
        <v>651</v>
      </c>
    </row>
    <row r="45" spans="1:16" ht="89.25" x14ac:dyDescent="0.2">
      <c r="A45" s="811">
        <v>31</v>
      </c>
      <c r="B45" s="811">
        <v>2</v>
      </c>
      <c r="C45" s="812" t="s">
        <v>691</v>
      </c>
      <c r="D45" s="813" t="s">
        <v>652</v>
      </c>
      <c r="E45" s="814">
        <f t="shared" si="7"/>
        <v>36.450000000000003</v>
      </c>
      <c r="F45" s="860">
        <v>36.450000000000003</v>
      </c>
      <c r="G45" s="860"/>
      <c r="H45" s="864"/>
      <c r="I45" s="864"/>
      <c r="J45" s="817">
        <f t="shared" si="1"/>
        <v>7</v>
      </c>
      <c r="K45" s="820"/>
      <c r="L45" s="817"/>
      <c r="M45" s="817"/>
      <c r="N45" s="820">
        <v>7</v>
      </c>
      <c r="O45" s="820"/>
      <c r="P45" s="818" t="s">
        <v>653</v>
      </c>
    </row>
    <row r="46" spans="1:16" ht="38.25" x14ac:dyDescent="0.2">
      <c r="A46" s="811">
        <v>32</v>
      </c>
      <c r="B46" s="811">
        <v>6</v>
      </c>
      <c r="C46" s="862" t="s">
        <v>654</v>
      </c>
      <c r="D46" s="863" t="s">
        <v>655</v>
      </c>
      <c r="E46" s="814">
        <f t="shared" si="7"/>
        <v>102.28249</v>
      </c>
      <c r="F46" s="865">
        <v>69.35033</v>
      </c>
      <c r="G46" s="865">
        <v>12.238289999999999</v>
      </c>
      <c r="H46" s="865">
        <v>4.3271499999999996</v>
      </c>
      <c r="I46" s="865">
        <v>16.366720000000001</v>
      </c>
      <c r="J46" s="817">
        <f t="shared" si="1"/>
        <v>2.24309</v>
      </c>
      <c r="K46" s="866"/>
      <c r="L46" s="866"/>
      <c r="M46" s="866"/>
      <c r="N46" s="866">
        <v>2.24309</v>
      </c>
      <c r="O46" s="817"/>
      <c r="P46" s="818" t="s">
        <v>656</v>
      </c>
    </row>
    <row r="47" spans="1:16" ht="38.25" x14ac:dyDescent="0.2">
      <c r="A47" s="811">
        <v>33</v>
      </c>
      <c r="B47" s="811">
        <v>4</v>
      </c>
      <c r="C47" s="862" t="s">
        <v>657</v>
      </c>
      <c r="D47" s="863" t="s">
        <v>658</v>
      </c>
      <c r="E47" s="814">
        <f t="shared" si="7"/>
        <v>104.571</v>
      </c>
      <c r="F47" s="866">
        <v>69.403999999999996</v>
      </c>
      <c r="G47" s="866">
        <v>12.247999999999999</v>
      </c>
      <c r="H47" s="866">
        <v>4.8789999999999996</v>
      </c>
      <c r="I47" s="866">
        <v>18.04</v>
      </c>
      <c r="J47" s="817">
        <f t="shared" si="1"/>
        <v>48.995000000000005</v>
      </c>
      <c r="K47" s="817">
        <v>30.667000000000002</v>
      </c>
      <c r="L47" s="817"/>
      <c r="M47" s="817"/>
      <c r="N47" s="817">
        <v>18.327999999999999</v>
      </c>
      <c r="O47" s="817"/>
      <c r="P47" s="818" t="s">
        <v>659</v>
      </c>
    </row>
    <row r="48" spans="1:16" ht="38.25" x14ac:dyDescent="0.2">
      <c r="A48" s="811">
        <v>34</v>
      </c>
      <c r="B48" s="811">
        <v>4</v>
      </c>
      <c r="C48" s="812" t="s">
        <v>660</v>
      </c>
      <c r="D48" s="863" t="s">
        <v>661</v>
      </c>
      <c r="E48" s="814">
        <f t="shared" si="7"/>
        <v>295.40000000000003</v>
      </c>
      <c r="F48" s="817">
        <v>185.8066</v>
      </c>
      <c r="G48" s="817">
        <v>32.789400000000001</v>
      </c>
      <c r="H48" s="817">
        <v>51.202599999999997</v>
      </c>
      <c r="I48" s="811">
        <v>25.601400000000002</v>
      </c>
      <c r="J48" s="817">
        <f t="shared" si="1"/>
        <v>12.007</v>
      </c>
      <c r="K48" s="817"/>
      <c r="L48" s="817"/>
      <c r="M48" s="817"/>
      <c r="N48" s="817">
        <v>12.007</v>
      </c>
      <c r="O48" s="817"/>
      <c r="P48" s="818" t="s">
        <v>662</v>
      </c>
    </row>
    <row r="49" spans="1:16" ht="51" x14ac:dyDescent="0.2">
      <c r="A49" s="811">
        <v>35</v>
      </c>
      <c r="B49" s="811">
        <v>3</v>
      </c>
      <c r="C49" s="827" t="s">
        <v>663</v>
      </c>
      <c r="D49" s="826" t="s">
        <v>664</v>
      </c>
      <c r="E49" s="814">
        <f t="shared" si="7"/>
        <v>100.28015000000001</v>
      </c>
      <c r="F49" s="820">
        <v>94.372150000000005</v>
      </c>
      <c r="G49" s="817"/>
      <c r="H49" s="817"/>
      <c r="I49" s="820">
        <v>5.9080000000000004</v>
      </c>
      <c r="J49" s="817">
        <f t="shared" si="1"/>
        <v>0</v>
      </c>
      <c r="K49" s="820"/>
      <c r="L49" s="817"/>
      <c r="M49" s="817"/>
      <c r="N49" s="820"/>
      <c r="O49" s="820"/>
      <c r="P49" s="818" t="s">
        <v>665</v>
      </c>
    </row>
    <row r="50" spans="1:16" ht="76.5" x14ac:dyDescent="0.2">
      <c r="A50" s="811">
        <v>36</v>
      </c>
      <c r="B50" s="811">
        <v>3</v>
      </c>
      <c r="C50" s="827" t="s">
        <v>666</v>
      </c>
      <c r="D50" s="826" t="s">
        <v>667</v>
      </c>
      <c r="E50" s="814">
        <f t="shared" si="7"/>
        <v>50.696249999999999</v>
      </c>
      <c r="F50" s="820">
        <v>33.997450000000001</v>
      </c>
      <c r="G50" s="817">
        <v>5.9995500000000002</v>
      </c>
      <c r="H50" s="817">
        <v>4.00725</v>
      </c>
      <c r="I50" s="820">
        <v>6.6920000000000002</v>
      </c>
      <c r="J50" s="817">
        <f t="shared" si="1"/>
        <v>28.786439999999999</v>
      </c>
      <c r="K50" s="820">
        <v>19.705310000000001</v>
      </c>
      <c r="L50" s="817">
        <v>3.4774099999999999</v>
      </c>
      <c r="M50" s="817">
        <v>1.9044000000000001</v>
      </c>
      <c r="N50" s="820">
        <v>3.6993200000000002</v>
      </c>
      <c r="O50" s="820"/>
      <c r="P50" s="818" t="s">
        <v>668</v>
      </c>
    </row>
    <row r="51" spans="1:16" ht="114.75" x14ac:dyDescent="0.2">
      <c r="A51" s="811">
        <v>37</v>
      </c>
      <c r="B51" s="811">
        <v>3</v>
      </c>
      <c r="C51" s="827" t="s">
        <v>669</v>
      </c>
      <c r="D51" s="826" t="s">
        <v>670</v>
      </c>
      <c r="E51" s="814">
        <f t="shared" si="7"/>
        <v>108.25054</v>
      </c>
      <c r="F51" s="820">
        <v>84.99</v>
      </c>
      <c r="G51" s="817"/>
      <c r="H51" s="817"/>
      <c r="I51" s="820">
        <v>23.260539999999999</v>
      </c>
      <c r="J51" s="817">
        <f t="shared" si="1"/>
        <v>1.6013200000000001</v>
      </c>
      <c r="K51" s="820"/>
      <c r="L51" s="817"/>
      <c r="M51" s="817"/>
      <c r="N51" s="820">
        <v>1.6013200000000001</v>
      </c>
      <c r="O51" s="820"/>
      <c r="P51" s="818" t="s">
        <v>671</v>
      </c>
    </row>
    <row r="52" spans="1:16" ht="51" x14ac:dyDescent="0.2">
      <c r="A52" s="811">
        <v>38</v>
      </c>
      <c r="B52" s="811">
        <v>3</v>
      </c>
      <c r="C52" s="867" t="s">
        <v>672</v>
      </c>
      <c r="D52" s="826" t="s">
        <v>673</v>
      </c>
      <c r="E52" s="814">
        <f t="shared" si="7"/>
        <v>99.987660000000005</v>
      </c>
      <c r="F52" s="820">
        <v>67.991500000000002</v>
      </c>
      <c r="G52" s="817">
        <v>11.9985</v>
      </c>
      <c r="H52" s="817"/>
      <c r="I52" s="820">
        <v>19.99766</v>
      </c>
      <c r="J52" s="817">
        <f t="shared" si="1"/>
        <v>60.667529999999999</v>
      </c>
      <c r="K52" s="868">
        <v>41.253900000000002</v>
      </c>
      <c r="L52" s="868">
        <v>7.2801</v>
      </c>
      <c r="M52" s="817"/>
      <c r="N52" s="868">
        <v>12.13353</v>
      </c>
      <c r="O52" s="820"/>
      <c r="P52" s="869" t="s">
        <v>674</v>
      </c>
    </row>
    <row r="53" spans="1:16" ht="38.25" x14ac:dyDescent="0.2">
      <c r="A53" s="811">
        <v>39</v>
      </c>
      <c r="B53" s="811">
        <v>3</v>
      </c>
      <c r="C53" s="867" t="s">
        <v>675</v>
      </c>
      <c r="D53" s="826" t="s">
        <v>676</v>
      </c>
      <c r="E53" s="817">
        <f t="shared" si="7"/>
        <v>52.918350000000004</v>
      </c>
      <c r="F53" s="820">
        <v>42.335000000000001</v>
      </c>
      <c r="G53" s="817"/>
      <c r="H53" s="817"/>
      <c r="I53" s="820">
        <v>10.583349999999999</v>
      </c>
      <c r="J53" s="817">
        <f t="shared" si="1"/>
        <v>38.168849999999999</v>
      </c>
      <c r="K53" s="820">
        <v>30.535499999999999</v>
      </c>
      <c r="L53" s="817"/>
      <c r="M53" s="817"/>
      <c r="N53" s="820">
        <v>7.6333500000000001</v>
      </c>
      <c r="O53" s="820"/>
      <c r="P53" s="818" t="s">
        <v>677</v>
      </c>
    </row>
    <row r="54" spans="1:16" ht="25.5" x14ac:dyDescent="0.2">
      <c r="A54" s="849">
        <v>40</v>
      </c>
      <c r="B54" s="870">
        <v>5</v>
      </c>
      <c r="C54" s="850" t="s">
        <v>678</v>
      </c>
      <c r="D54" s="851" t="s">
        <v>679</v>
      </c>
      <c r="E54" s="837">
        <f t="shared" si="7"/>
        <v>79.531999999999996</v>
      </c>
      <c r="F54" s="858"/>
      <c r="G54" s="871">
        <v>20</v>
      </c>
      <c r="H54" s="872"/>
      <c r="I54" s="871">
        <v>59.531999999999996</v>
      </c>
      <c r="J54" s="817">
        <f t="shared" si="1"/>
        <v>148.82999999999998</v>
      </c>
      <c r="K54" s="841"/>
      <c r="L54" s="837">
        <v>119.06399999999999</v>
      </c>
      <c r="M54" s="837"/>
      <c r="N54" s="841">
        <v>29.765999999999998</v>
      </c>
      <c r="O54" s="841"/>
      <c r="P54" s="855" t="s">
        <v>680</v>
      </c>
    </row>
    <row r="55" spans="1:16" ht="89.25" x14ac:dyDescent="0.2">
      <c r="A55" s="834">
        <v>41</v>
      </c>
      <c r="B55" s="834">
        <v>3</v>
      </c>
      <c r="C55" s="873" t="s">
        <v>681</v>
      </c>
      <c r="D55" s="851" t="s">
        <v>682</v>
      </c>
      <c r="E55" s="837">
        <f t="shared" si="7"/>
        <v>108.3</v>
      </c>
      <c r="F55" s="858">
        <v>85</v>
      </c>
      <c r="G55" s="859"/>
      <c r="H55" s="859"/>
      <c r="I55" s="858">
        <v>23.3</v>
      </c>
      <c r="J55" s="817">
        <f t="shared" si="1"/>
        <v>65.8</v>
      </c>
      <c r="K55" s="841">
        <v>42.5</v>
      </c>
      <c r="L55" s="837"/>
      <c r="M55" s="837"/>
      <c r="N55" s="841">
        <v>23.3</v>
      </c>
      <c r="O55" s="841"/>
      <c r="P55" s="851" t="s">
        <v>683</v>
      </c>
    </row>
    <row r="56" spans="1:16" ht="89.25" x14ac:dyDescent="0.2">
      <c r="A56" s="834">
        <v>42</v>
      </c>
      <c r="B56" s="834">
        <v>3</v>
      </c>
      <c r="C56" s="857" t="s">
        <v>684</v>
      </c>
      <c r="D56" s="836" t="s">
        <v>685</v>
      </c>
      <c r="E56" s="845">
        <f t="shared" si="7"/>
        <v>25.992600000000003</v>
      </c>
      <c r="F56" s="871">
        <v>20.793140000000001</v>
      </c>
      <c r="G56" s="871"/>
      <c r="H56" s="872"/>
      <c r="I56" s="874">
        <v>5.1994600000000002</v>
      </c>
      <c r="J56" s="875">
        <f t="shared" si="1"/>
        <v>25.992600000000003</v>
      </c>
      <c r="K56" s="844">
        <v>20.793140000000001</v>
      </c>
      <c r="L56" s="845"/>
      <c r="M56" s="845"/>
      <c r="N56" s="876">
        <v>5.1994600000000002</v>
      </c>
      <c r="O56" s="844"/>
      <c r="P56" s="836" t="s">
        <v>683</v>
      </c>
    </row>
    <row r="57" spans="1:16" ht="117" customHeight="1" x14ac:dyDescent="0.2">
      <c r="A57" s="834">
        <v>43</v>
      </c>
      <c r="B57" s="834">
        <v>2</v>
      </c>
      <c r="C57" s="877" t="s">
        <v>686</v>
      </c>
      <c r="D57" s="836" t="s">
        <v>687</v>
      </c>
      <c r="E57" s="845">
        <f t="shared" si="7"/>
        <v>161.6422</v>
      </c>
      <c r="F57" s="871">
        <v>157.988</v>
      </c>
      <c r="G57" s="871"/>
      <c r="H57" s="872"/>
      <c r="I57" s="874">
        <v>3.6541999999999999</v>
      </c>
      <c r="J57" s="875">
        <f t="shared" si="1"/>
        <v>146.13809999999998</v>
      </c>
      <c r="K57" s="844">
        <v>134.28899999999999</v>
      </c>
      <c r="L57" s="845"/>
      <c r="M57" s="845"/>
      <c r="N57" s="876">
        <v>7</v>
      </c>
      <c r="O57" s="844">
        <v>4.8491</v>
      </c>
      <c r="P57" s="836" t="s">
        <v>688</v>
      </c>
    </row>
    <row r="58" spans="1:16" ht="369.75" x14ac:dyDescent="0.2">
      <c r="A58" s="834">
        <v>44</v>
      </c>
      <c r="B58" s="834">
        <v>2</v>
      </c>
      <c r="C58" s="877" t="s">
        <v>720</v>
      </c>
      <c r="D58" s="836" t="s">
        <v>721</v>
      </c>
      <c r="E58" s="845">
        <f t="shared" si="7"/>
        <v>19.838999999999999</v>
      </c>
      <c r="F58" s="878">
        <v>19.838999999999999</v>
      </c>
      <c r="G58" s="871"/>
      <c r="H58" s="872"/>
      <c r="I58" s="879"/>
      <c r="J58" s="875">
        <f t="shared" si="1"/>
        <v>2.46</v>
      </c>
      <c r="K58" s="844"/>
      <c r="L58" s="845"/>
      <c r="M58" s="845"/>
      <c r="N58" s="876">
        <v>2.46</v>
      </c>
      <c r="O58" s="844"/>
      <c r="P58" s="836" t="s">
        <v>722</v>
      </c>
    </row>
    <row r="59" spans="1:16" ht="147.75" customHeight="1" x14ac:dyDescent="0.2">
      <c r="A59" s="834">
        <v>45</v>
      </c>
      <c r="B59" s="834">
        <v>2</v>
      </c>
      <c r="C59" s="877" t="s">
        <v>723</v>
      </c>
      <c r="D59" s="836" t="s">
        <v>721</v>
      </c>
      <c r="E59" s="845">
        <f t="shared" si="7"/>
        <v>14.01</v>
      </c>
      <c r="F59" s="871">
        <v>14.01</v>
      </c>
      <c r="G59" s="871"/>
      <c r="H59" s="872"/>
      <c r="I59" s="874"/>
      <c r="J59" s="845"/>
      <c r="K59" s="844"/>
      <c r="L59" s="845"/>
      <c r="M59" s="845"/>
      <c r="N59" s="876">
        <v>2.802</v>
      </c>
      <c r="O59" s="844"/>
      <c r="P59" s="836" t="s">
        <v>724</v>
      </c>
    </row>
    <row r="60" spans="1:16" x14ac:dyDescent="0.2">
      <c r="A60" s="880"/>
      <c r="B60" s="880"/>
      <c r="C60" s="881" t="s">
        <v>689</v>
      </c>
      <c r="D60" s="881"/>
      <c r="E60" s="882">
        <f>SUM(E15:E59)</f>
        <v>12382.621139999999</v>
      </c>
      <c r="F60" s="882">
        <f t="shared" ref="F60:O60" si="8">SUM(F15:F59)</f>
        <v>5468.060590000001</v>
      </c>
      <c r="G60" s="882">
        <f t="shared" si="8"/>
        <v>3978.2988600000012</v>
      </c>
      <c r="H60" s="882">
        <f t="shared" si="8"/>
        <v>270.86599999999999</v>
      </c>
      <c r="I60" s="882">
        <f t="shared" si="8"/>
        <v>2665.3956899999998</v>
      </c>
      <c r="J60" s="882">
        <f t="shared" si="8"/>
        <v>5028.486399999998</v>
      </c>
      <c r="K60" s="882">
        <f t="shared" si="8"/>
        <v>1763.2009899999996</v>
      </c>
      <c r="L60" s="882">
        <f t="shared" si="8"/>
        <v>1685.2325499999999</v>
      </c>
      <c r="M60" s="882">
        <f t="shared" si="8"/>
        <v>24.131399999999999</v>
      </c>
      <c r="N60" s="882">
        <f t="shared" si="8"/>
        <v>1499.1049500000004</v>
      </c>
      <c r="O60" s="882">
        <f t="shared" si="8"/>
        <v>59.618510000000001</v>
      </c>
      <c r="P60" s="883"/>
    </row>
    <row r="61" spans="1:16" x14ac:dyDescent="0.2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</row>
    <row r="62" spans="1:16" x14ac:dyDescent="0.2">
      <c r="A62" s="229"/>
      <c r="B62" s="229"/>
      <c r="C62" s="229" t="s">
        <v>690</v>
      </c>
      <c r="D62" s="229"/>
      <c r="E62" s="229"/>
      <c r="F62" s="229"/>
      <c r="G62" s="229"/>
      <c r="H62" s="229"/>
      <c r="I62" s="229"/>
      <c r="J62" s="229"/>
      <c r="K62" s="884"/>
      <c r="L62" s="229"/>
      <c r="M62" s="229"/>
      <c r="N62" s="884"/>
      <c r="O62" s="229"/>
      <c r="P62" s="229"/>
    </row>
    <row r="63" spans="1:16" x14ac:dyDescent="0.2">
      <c r="A63" s="229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</sheetData>
  <mergeCells count="13">
    <mergeCell ref="A6:K8"/>
    <mergeCell ref="A12:A14"/>
    <mergeCell ref="B12:B14"/>
    <mergeCell ref="C12:C14"/>
    <mergeCell ref="D12:D14"/>
    <mergeCell ref="E12:E14"/>
    <mergeCell ref="J12:O12"/>
    <mergeCell ref="P12:P13"/>
    <mergeCell ref="F13:F14"/>
    <mergeCell ref="G13:G14"/>
    <mergeCell ref="H13:H14"/>
    <mergeCell ref="I13:I14"/>
    <mergeCell ref="J13:O13"/>
  </mergeCells>
  <phoneticPr fontId="7" type="noConversion"/>
  <pageMargins left="0" right="0" top="0.39370078740157483" bottom="0.39370078740157483" header="0.51181102362204722" footer="0.5118110236220472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Įvardinti diapazonai</vt:lpstr>
      </vt:variant>
      <vt:variant>
        <vt:i4>3</vt:i4>
      </vt:variant>
    </vt:vector>
  </HeadingPairs>
  <TitlesOfParts>
    <vt:vector size="13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7 priedas</vt:lpstr>
      <vt:lpstr>8 priedas</vt:lpstr>
      <vt:lpstr>9 priedas</vt:lpstr>
      <vt:lpstr>'3 priedas'!Print_Titles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Ramutė Balčiūnienė</cp:lastModifiedBy>
  <cp:lastPrinted>2022-02-25T06:23:50Z</cp:lastPrinted>
  <dcterms:created xsi:type="dcterms:W3CDTF">2013-02-05T08:01:03Z</dcterms:created>
  <dcterms:modified xsi:type="dcterms:W3CDTF">2022-04-05T11:26:19Z</dcterms:modified>
</cp:coreProperties>
</file>